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27840" windowHeight="14580" activeTab="1"/>
  </bookViews>
  <sheets>
    <sheet name="Sheet1" sheetId="1" r:id="rId1"/>
    <sheet name="造成地給水本管水理計算書" sheetId="2" r:id="rId2"/>
    <sheet name="Sheet3" sheetId="3" r:id="rId3"/>
  </sheets>
  <definedNames>
    <definedName name="_xlnm.Print_Area" localSheetId="1">造成地給水本管水理計算書!$A$1:$N$39</definedName>
  </definedNames>
  <calcPr calcId="125725"/>
</workbook>
</file>

<file path=xl/calcChain.xml><?xml version="1.0" encoding="utf-8"?>
<calcChain xmlns="http://schemas.openxmlformats.org/spreadsheetml/2006/main">
  <c r="D14" i="2"/>
  <c r="D16" s="1"/>
  <c r="I7"/>
  <c r="C10" s="1"/>
  <c r="M30"/>
  <c r="B30"/>
  <c r="M29"/>
  <c r="B29"/>
  <c r="M28"/>
  <c r="B28"/>
  <c r="M27"/>
  <c r="B27"/>
  <c r="C32"/>
  <c r="D31"/>
  <c r="E31" s="1"/>
  <c r="M31"/>
  <c r="M26"/>
  <c r="M25"/>
  <c r="M24"/>
  <c r="M23"/>
  <c r="B31"/>
  <c r="B26"/>
  <c r="B25"/>
  <c r="B24"/>
  <c r="B23"/>
  <c r="H31"/>
  <c r="J31"/>
  <c r="G31"/>
  <c r="L31" s="1"/>
  <c r="D13"/>
  <c r="H37"/>
  <c r="D17" l="1"/>
  <c r="H18" s="1"/>
  <c r="D23" s="1"/>
  <c r="D24" s="1"/>
  <c r="D25" s="1"/>
  <c r="D26" s="1"/>
  <c r="D27" s="1"/>
  <c r="D15"/>
  <c r="D28" l="1"/>
  <c r="E27"/>
  <c r="G27" s="1"/>
  <c r="L27" s="1"/>
  <c r="E23"/>
  <c r="G23" s="1"/>
  <c r="L23" s="1"/>
  <c r="D29" l="1"/>
  <c r="E28"/>
  <c r="G28" s="1"/>
  <c r="L28" s="1"/>
  <c r="J27"/>
  <c r="H27" s="1"/>
  <c r="J23"/>
  <c r="H23" s="1"/>
  <c r="E24"/>
  <c r="G24" s="1"/>
  <c r="L24" s="1"/>
  <c r="J28" l="1"/>
  <c r="H28" s="1"/>
  <c r="D30"/>
  <c r="E30" s="1"/>
  <c r="G30" s="1"/>
  <c r="L30" s="1"/>
  <c r="E29"/>
  <c r="G29" s="1"/>
  <c r="L29" s="1"/>
  <c r="J24"/>
  <c r="H24" s="1"/>
  <c r="E25"/>
  <c r="G25" s="1"/>
  <c r="L25" s="1"/>
  <c r="J30" l="1"/>
  <c r="H30" s="1"/>
  <c r="J29"/>
  <c r="H29" s="1"/>
  <c r="J25"/>
  <c r="H25" s="1"/>
  <c r="E26"/>
  <c r="G26" s="1"/>
  <c r="L26" s="1"/>
  <c r="J26" l="1"/>
  <c r="H26" s="1"/>
  <c r="J33" l="1"/>
  <c r="H38" l="1"/>
  <c r="F38"/>
  <c r="M38" l="1"/>
  <c r="J38" s="1"/>
</calcChain>
</file>

<file path=xl/sharedStrings.xml><?xml version="1.0" encoding="utf-8"?>
<sst xmlns="http://schemas.openxmlformats.org/spreadsheetml/2006/main" count="90" uniqueCount="77">
  <si>
    <t>　　手引きから、造成における計画使用水量計算の諸元は次のとおりとする。</t>
    <rPh sb="2" eb="4">
      <t>テビ</t>
    </rPh>
    <rPh sb="8" eb="10">
      <t>ゾウセイ</t>
    </rPh>
    <rPh sb="14" eb="16">
      <t>ケイカク</t>
    </rPh>
    <rPh sb="16" eb="18">
      <t>シヨウ</t>
    </rPh>
    <rPh sb="18" eb="20">
      <t>スイリョウ</t>
    </rPh>
    <rPh sb="20" eb="22">
      <t>ケイサン</t>
    </rPh>
    <rPh sb="23" eb="25">
      <t>ショゲン</t>
    </rPh>
    <rPh sb="26" eb="27">
      <t>ツギ</t>
    </rPh>
    <phoneticPr fontId="1"/>
  </si>
  <si>
    <t>　　　　　①　同時使用水栓数＝３個</t>
    <rPh sb="7" eb="9">
      <t>ドウジ</t>
    </rPh>
    <rPh sb="9" eb="11">
      <t>シヨウ</t>
    </rPh>
    <rPh sb="11" eb="13">
      <t>スイセン</t>
    </rPh>
    <rPh sb="13" eb="14">
      <t>スウ</t>
    </rPh>
    <rPh sb="16" eb="17">
      <t>コ</t>
    </rPh>
    <phoneticPr fontId="1"/>
  </si>
  <si>
    <t>　　　（１）　１戸あたり計画使用水量</t>
    <rPh sb="8" eb="9">
      <t>コ</t>
    </rPh>
    <rPh sb="12" eb="16">
      <t>ケイカクシヨウ</t>
    </rPh>
    <rPh sb="16" eb="18">
      <t>スイリョウ</t>
    </rPh>
    <phoneticPr fontId="1"/>
  </si>
  <si>
    <t>　　　　　② 給水栓標準使用水量(１３mm)＝１７L/分</t>
    <rPh sb="7" eb="10">
      <t>キュウスイセン</t>
    </rPh>
    <rPh sb="10" eb="12">
      <t>ヒョウジュン</t>
    </rPh>
    <rPh sb="12" eb="14">
      <t>シヨウ</t>
    </rPh>
    <rPh sb="14" eb="16">
      <t>スイリョウ</t>
    </rPh>
    <rPh sb="27" eb="28">
      <t>フン</t>
    </rPh>
    <phoneticPr fontId="1"/>
  </si>
  <si>
    <t>　　　∴　３×１７L/分＝５１L/分</t>
    <rPh sb="11" eb="12">
      <t>フン</t>
    </rPh>
    <rPh sb="17" eb="18">
      <t>フン</t>
    </rPh>
    <phoneticPr fontId="1"/>
  </si>
  <si>
    <t>１　計画使用水量の算出</t>
    <rPh sb="2" eb="4">
      <t>ケイカク</t>
    </rPh>
    <rPh sb="4" eb="6">
      <t>シヨウ</t>
    </rPh>
    <rPh sb="6" eb="8">
      <t>スイリョウ</t>
    </rPh>
    <rPh sb="9" eb="11">
      <t>サンシュツ</t>
    </rPh>
    <phoneticPr fontId="1"/>
  </si>
  <si>
    <t>　　　（２）　全体の計画使用水量</t>
    <rPh sb="7" eb="9">
      <t>ゼンタイ</t>
    </rPh>
    <rPh sb="10" eb="14">
      <t>ケイカクシヨウ</t>
    </rPh>
    <rPh sb="14" eb="16">
      <t>スイリョウ</t>
    </rPh>
    <phoneticPr fontId="1"/>
  </si>
  <si>
    <t>　　　　　①　全７区画</t>
    <rPh sb="7" eb="8">
      <t>ゼン</t>
    </rPh>
    <rPh sb="9" eb="11">
      <t>クカク</t>
    </rPh>
    <phoneticPr fontId="1"/>
  </si>
  <si>
    <t>　　　　　②　同時使用戸数率（手引きから）＝９０％</t>
    <rPh sb="7" eb="9">
      <t>ドウジ</t>
    </rPh>
    <rPh sb="9" eb="11">
      <t>シヨウ</t>
    </rPh>
    <rPh sb="11" eb="13">
      <t>コスウ</t>
    </rPh>
    <rPh sb="13" eb="14">
      <t>リツ</t>
    </rPh>
    <rPh sb="15" eb="17">
      <t>テビ</t>
    </rPh>
    <phoneticPr fontId="1"/>
  </si>
  <si>
    <t>　　　　　　∴同時使用戸数＝７×９０％＝６．３戸</t>
    <rPh sb="7" eb="9">
      <t>ドウジ</t>
    </rPh>
    <rPh sb="9" eb="11">
      <t>シヨウ</t>
    </rPh>
    <rPh sb="11" eb="13">
      <t>コスウ</t>
    </rPh>
    <rPh sb="23" eb="24">
      <t>コ</t>
    </rPh>
    <phoneticPr fontId="1"/>
  </si>
  <si>
    <t>　　ここで、本等によると結果を切り上げて計算する例があるが、本市における過去の事例から、そのままの結果により計算している事例があるため、本件においても６．３戸で計算する。</t>
    <rPh sb="6" eb="7">
      <t>ホン</t>
    </rPh>
    <rPh sb="7" eb="8">
      <t>トウ</t>
    </rPh>
    <rPh sb="12" eb="14">
      <t>ケッカ</t>
    </rPh>
    <rPh sb="15" eb="16">
      <t>キ</t>
    </rPh>
    <rPh sb="17" eb="18">
      <t>ア</t>
    </rPh>
    <rPh sb="20" eb="22">
      <t>ケイサン</t>
    </rPh>
    <rPh sb="24" eb="25">
      <t>レイ</t>
    </rPh>
    <rPh sb="30" eb="32">
      <t>ホンシ</t>
    </rPh>
    <rPh sb="36" eb="38">
      <t>カコ</t>
    </rPh>
    <rPh sb="39" eb="41">
      <t>ジレイ</t>
    </rPh>
    <rPh sb="49" eb="51">
      <t>ケッカ</t>
    </rPh>
    <rPh sb="54" eb="56">
      <t>ケイサン</t>
    </rPh>
    <rPh sb="60" eb="62">
      <t>ジレイ</t>
    </rPh>
    <rPh sb="68" eb="70">
      <t>ホンケン</t>
    </rPh>
    <rPh sb="78" eb="79">
      <t>コ</t>
    </rPh>
    <rPh sb="80" eb="82">
      <t>ケイサン</t>
    </rPh>
    <phoneticPr fontId="1"/>
  </si>
  <si>
    <t>（１）、（２）から本件における計画使用水量を</t>
    <rPh sb="9" eb="11">
      <t>ホンケン</t>
    </rPh>
    <rPh sb="15" eb="19">
      <t>ケイカクシヨウ</t>
    </rPh>
    <rPh sb="19" eb="21">
      <t>スイリョウ</t>
    </rPh>
    <phoneticPr fontId="1"/>
  </si>
  <si>
    <t>５１L/分×６．３＝３２１．３＝３２１L　　　とする。</t>
    <rPh sb="4" eb="5">
      <t>フン</t>
    </rPh>
    <phoneticPr fontId="1"/>
  </si>
  <si>
    <t>２　口径の決定</t>
    <rPh sb="2" eb="4">
      <t>コウケイ</t>
    </rPh>
    <rPh sb="5" eb="7">
      <t>ケッテイ</t>
    </rPh>
    <phoneticPr fontId="1"/>
  </si>
  <si>
    <t>　　　本件においては、全体を多分岐給水装置とみなし、「給水装置」P１４１　例題５．１３を参照し、検討する物とする。</t>
    <rPh sb="3" eb="5">
      <t>ホンケン</t>
    </rPh>
    <rPh sb="11" eb="13">
      <t>ゼンタイ</t>
    </rPh>
    <rPh sb="14" eb="16">
      <t>タブン</t>
    </rPh>
    <rPh sb="16" eb="17">
      <t>キ</t>
    </rPh>
    <rPh sb="17" eb="19">
      <t>キュウスイ</t>
    </rPh>
    <rPh sb="19" eb="21">
      <t>ソウチ</t>
    </rPh>
    <rPh sb="27" eb="29">
      <t>キュウスイ</t>
    </rPh>
    <rPh sb="29" eb="31">
      <t>ソウチ</t>
    </rPh>
    <rPh sb="37" eb="39">
      <t>レイダイ</t>
    </rPh>
    <rPh sb="44" eb="46">
      <t>サンショウ</t>
    </rPh>
    <rPh sb="48" eb="50">
      <t>ケントウ</t>
    </rPh>
    <rPh sb="52" eb="53">
      <t>モノ</t>
    </rPh>
    <phoneticPr fontId="1"/>
  </si>
  <si>
    <t>前提条件</t>
    <rPh sb="0" eb="2">
      <t>ゼンテイ</t>
    </rPh>
    <rPh sb="2" eb="4">
      <t>ジョウケン</t>
    </rPh>
    <phoneticPr fontId="1"/>
  </si>
  <si>
    <t>配水管水圧＝</t>
    <phoneticPr fontId="1"/>
  </si>
  <si>
    <t>2.5kg/cm２＝２．５×０．０９８＝０．２４５MPa</t>
    <phoneticPr fontId="1"/>
  </si>
  <si>
    <t>（H元年竣工図より）</t>
    <rPh sb="2" eb="4">
      <t>ガンネン</t>
    </rPh>
    <rPh sb="4" eb="6">
      <t>シュンコウ</t>
    </rPh>
    <rPh sb="6" eb="7">
      <t>ズ</t>
    </rPh>
    <phoneticPr fontId="1"/>
  </si>
  <si>
    <t>水圧計は通常、路面に設置し計測するため、この水圧は道路面での水圧と考えられる。</t>
    <rPh sb="0" eb="3">
      <t>スイアツケイ</t>
    </rPh>
    <rPh sb="4" eb="6">
      <t>ツウジョウ</t>
    </rPh>
    <rPh sb="7" eb="9">
      <t>ロメン</t>
    </rPh>
    <rPh sb="10" eb="12">
      <t>セッチ</t>
    </rPh>
    <rPh sb="13" eb="15">
      <t>ケイソク</t>
    </rPh>
    <rPh sb="22" eb="24">
      <t>スイアツ</t>
    </rPh>
    <rPh sb="25" eb="28">
      <t>ドウロメン</t>
    </rPh>
    <rPh sb="30" eb="32">
      <t>スイアツ</t>
    </rPh>
    <rPh sb="33" eb="34">
      <t>カンガ</t>
    </rPh>
    <phoneticPr fontId="1"/>
  </si>
  <si>
    <t>給水する高さ＝　２階建てを前提とし、各戸の給水分岐部における所用水頭を０．１５MPaと仮定する</t>
    <rPh sb="0" eb="2">
      <t>キュウスイ</t>
    </rPh>
    <rPh sb="4" eb="5">
      <t>タカ</t>
    </rPh>
    <rPh sb="9" eb="10">
      <t>カイ</t>
    </rPh>
    <rPh sb="10" eb="11">
      <t>タ</t>
    </rPh>
    <rPh sb="13" eb="15">
      <t>ゼンテイ</t>
    </rPh>
    <rPh sb="18" eb="19">
      <t>カク</t>
    </rPh>
    <rPh sb="19" eb="20">
      <t>コ</t>
    </rPh>
    <rPh sb="21" eb="23">
      <t>キュウスイ</t>
    </rPh>
    <rPh sb="23" eb="25">
      <t>ブンキ</t>
    </rPh>
    <rPh sb="25" eb="26">
      <t>ブ</t>
    </rPh>
    <rPh sb="30" eb="32">
      <t>ショヨウ</t>
    </rPh>
    <rPh sb="32" eb="34">
      <t>スイトウ</t>
    </rPh>
    <rPh sb="43" eb="45">
      <t>カテイ</t>
    </rPh>
    <phoneticPr fontId="1"/>
  </si>
  <si>
    <t>１　の計画使用水量を７戸で割ると、１戸あたり４６L/分と見なす。</t>
    <rPh sb="3" eb="7">
      <t>ケイカクシヨウ</t>
    </rPh>
    <rPh sb="7" eb="9">
      <t>スイリョウ</t>
    </rPh>
    <rPh sb="11" eb="12">
      <t>コ</t>
    </rPh>
    <rPh sb="13" eb="14">
      <t>ワ</t>
    </rPh>
    <rPh sb="18" eb="19">
      <t>コ</t>
    </rPh>
    <rPh sb="26" eb="27">
      <t>フン</t>
    </rPh>
    <rPh sb="28" eb="29">
      <t>ミ</t>
    </rPh>
    <phoneticPr fontId="1"/>
  </si>
  <si>
    <t>区間Aでは２戸分の流量が流れるとして、９２l/分と仮定する。</t>
    <rPh sb="0" eb="2">
      <t>クカン</t>
    </rPh>
    <rPh sb="6" eb="8">
      <t>コブン</t>
    </rPh>
    <rPh sb="9" eb="11">
      <t>リュウリョウ</t>
    </rPh>
    <rPh sb="12" eb="13">
      <t>ナガ</t>
    </rPh>
    <rPh sb="23" eb="24">
      <t>フン</t>
    </rPh>
    <rPh sb="25" eb="27">
      <t>カテイ</t>
    </rPh>
    <phoneticPr fontId="1"/>
  </si>
  <si>
    <t>口径決定計算</t>
    <rPh sb="0" eb="2">
      <t>コウケイ</t>
    </rPh>
    <rPh sb="2" eb="4">
      <t>ケッテイ</t>
    </rPh>
    <rPh sb="4" eb="6">
      <t>ケイサン</t>
    </rPh>
    <phoneticPr fontId="1"/>
  </si>
  <si>
    <t>区間</t>
    <rPh sb="0" eb="2">
      <t>クカン</t>
    </rPh>
    <phoneticPr fontId="1"/>
  </si>
  <si>
    <t>動水勾配</t>
    <rPh sb="0" eb="1">
      <t>ドウ</t>
    </rPh>
    <rPh sb="1" eb="2">
      <t>スイ</t>
    </rPh>
    <rPh sb="2" eb="4">
      <t>コウバイ</t>
    </rPh>
    <phoneticPr fontId="1"/>
  </si>
  <si>
    <t>仮定口径(mm)</t>
    <rPh sb="0" eb="2">
      <t>カテイ</t>
    </rPh>
    <rPh sb="2" eb="4">
      <t>コウケイ</t>
    </rPh>
    <phoneticPr fontId="1"/>
  </si>
  <si>
    <t>流速(m/s)</t>
    <rPh sb="0" eb="2">
      <t>リュウソク</t>
    </rPh>
    <phoneticPr fontId="1"/>
  </si>
  <si>
    <t>延長(m)</t>
    <rPh sb="0" eb="2">
      <t>エンチョウ</t>
    </rPh>
    <phoneticPr fontId="1"/>
  </si>
  <si>
    <t>損失水頭(m)</t>
    <rPh sb="0" eb="2">
      <t>ソンシツ</t>
    </rPh>
    <rPh sb="2" eb="4">
      <t>スイトウ</t>
    </rPh>
    <phoneticPr fontId="1"/>
  </si>
  <si>
    <t>流量(L/min)</t>
    <rPh sb="0" eb="2">
      <t>リュウリョウ</t>
    </rPh>
    <phoneticPr fontId="1"/>
  </si>
  <si>
    <t>ｍ</t>
    <phoneticPr fontId="1"/>
  </si>
  <si>
    <t>Mpa＝</t>
    <phoneticPr fontId="1"/>
  </si>
  <si>
    <t>移動平均最小配水管水圧＝</t>
    <rPh sb="0" eb="2">
      <t>イドウ</t>
    </rPh>
    <rPh sb="2" eb="4">
      <t>ヘイキン</t>
    </rPh>
    <rPh sb="4" eb="6">
      <t>サイショウ</t>
    </rPh>
    <rPh sb="6" eb="9">
      <t>ハイスイカン</t>
    </rPh>
    <rPh sb="9" eb="11">
      <t>スイアツ</t>
    </rPh>
    <phoneticPr fontId="1"/>
  </si>
  <si>
    <t>給水本管末端水圧＝</t>
    <rPh sb="0" eb="2">
      <t>キュウスイ</t>
    </rPh>
    <rPh sb="2" eb="4">
      <t>ホンカン</t>
    </rPh>
    <rPh sb="4" eb="6">
      <t>マッタン</t>
    </rPh>
    <rPh sb="6" eb="8">
      <t>スイアツ</t>
    </rPh>
    <phoneticPr fontId="1"/>
  </si>
  <si>
    <t>1軒あたり計画使用水量＝</t>
    <rPh sb="1" eb="2">
      <t>ケン</t>
    </rPh>
    <rPh sb="5" eb="7">
      <t>ケイカク</t>
    </rPh>
    <rPh sb="7" eb="9">
      <t>シヨウ</t>
    </rPh>
    <rPh sb="9" eb="11">
      <t>スイリョウ</t>
    </rPh>
    <phoneticPr fontId="1"/>
  </si>
  <si>
    <t>L/s</t>
    <phoneticPr fontId="1"/>
  </si>
  <si>
    <t>区画</t>
    <rPh sb="0" eb="2">
      <t>クカク</t>
    </rPh>
    <phoneticPr fontId="1"/>
  </si>
  <si>
    <t>1軒の給水器具数＝</t>
    <rPh sb="1" eb="2">
      <t>ケン</t>
    </rPh>
    <rPh sb="3" eb="5">
      <t>キュウスイ</t>
    </rPh>
    <rPh sb="5" eb="7">
      <t>キグ</t>
    </rPh>
    <rPh sb="7" eb="8">
      <t>スウ</t>
    </rPh>
    <phoneticPr fontId="1"/>
  </si>
  <si>
    <t>栓（仮定）</t>
    <rPh sb="0" eb="1">
      <t>セン</t>
    </rPh>
    <rPh sb="2" eb="4">
      <t>カテイ</t>
    </rPh>
    <phoneticPr fontId="1"/>
  </si>
  <si>
    <t>1軒の給水装置同時使用数＝</t>
    <rPh sb="1" eb="2">
      <t>ケン</t>
    </rPh>
    <rPh sb="3" eb="5">
      <t>キュウスイ</t>
    </rPh>
    <rPh sb="5" eb="7">
      <t>ソウチ</t>
    </rPh>
    <rPh sb="7" eb="9">
      <t>ドウジ</t>
    </rPh>
    <rPh sb="9" eb="12">
      <t>シヨウスウ</t>
    </rPh>
    <phoneticPr fontId="1"/>
  </si>
  <si>
    <t>造成地同時使用戸数率＝</t>
    <rPh sb="0" eb="3">
      <t>ゾウセイチ</t>
    </rPh>
    <rPh sb="3" eb="5">
      <t>ドウジ</t>
    </rPh>
    <rPh sb="5" eb="7">
      <t>シヨウ</t>
    </rPh>
    <rPh sb="7" eb="9">
      <t>コスウ</t>
    </rPh>
    <rPh sb="9" eb="10">
      <t>リツ</t>
    </rPh>
    <phoneticPr fontId="1"/>
  </si>
  <si>
    <t>1栓あたり標準流量＝</t>
    <rPh sb="1" eb="2">
      <t>セン</t>
    </rPh>
    <rPh sb="5" eb="7">
      <t>ヒョウジュン</t>
    </rPh>
    <rPh sb="7" eb="9">
      <t>リュウリョウ</t>
    </rPh>
    <phoneticPr fontId="1"/>
  </si>
  <si>
    <t>L/分</t>
    <rPh sb="2" eb="3">
      <t>フン</t>
    </rPh>
    <phoneticPr fontId="1"/>
  </si>
  <si>
    <t>同時使用軒数＝</t>
    <rPh sb="0" eb="2">
      <t>ドウジ</t>
    </rPh>
    <rPh sb="2" eb="4">
      <t>シヨウ</t>
    </rPh>
    <rPh sb="4" eb="6">
      <t>ケンスウ</t>
    </rPh>
    <phoneticPr fontId="1"/>
  </si>
  <si>
    <t>造成地計画使用水量＝</t>
    <rPh sb="0" eb="3">
      <t>ゾウセイチ</t>
    </rPh>
    <rPh sb="3" eb="5">
      <t>ケイカク</t>
    </rPh>
    <rPh sb="5" eb="7">
      <t>シヨウ</t>
    </rPh>
    <rPh sb="7" eb="9">
      <t>スイリョウ</t>
    </rPh>
    <phoneticPr fontId="1"/>
  </si>
  <si>
    <t>1節点あたり給水量＝</t>
    <rPh sb="1" eb="3">
      <t>セッテン</t>
    </rPh>
    <rPh sb="6" eb="9">
      <t>キュウスイリョウ</t>
    </rPh>
    <phoneticPr fontId="1"/>
  </si>
  <si>
    <t>L/秒</t>
    <rPh sb="2" eb="3">
      <t>ビョウ</t>
    </rPh>
    <phoneticPr fontId="1"/>
  </si>
  <si>
    <t>申請者名</t>
    <rPh sb="0" eb="3">
      <t>シンセイシャ</t>
    </rPh>
    <rPh sb="3" eb="4">
      <t>メイ</t>
    </rPh>
    <phoneticPr fontId="1"/>
  </si>
  <si>
    <t>指定給水装置工事事業者</t>
    <rPh sb="0" eb="2">
      <t>シテイ</t>
    </rPh>
    <rPh sb="2" eb="4">
      <t>キュウスイ</t>
    </rPh>
    <rPh sb="4" eb="6">
      <t>ソウチ</t>
    </rPh>
    <rPh sb="6" eb="8">
      <t>コウジ</t>
    </rPh>
    <rPh sb="8" eb="11">
      <t>ジギョウシャ</t>
    </rPh>
    <phoneticPr fontId="1"/>
  </si>
  <si>
    <t>給水装置工事主任技術者</t>
    <rPh sb="0" eb="2">
      <t>キュウスイ</t>
    </rPh>
    <rPh sb="2" eb="4">
      <t>ソウチ</t>
    </rPh>
    <rPh sb="4" eb="6">
      <t>コウジ</t>
    </rPh>
    <rPh sb="6" eb="8">
      <t>シュニン</t>
    </rPh>
    <rPh sb="8" eb="11">
      <t>ギジュツシャ</t>
    </rPh>
    <phoneticPr fontId="1"/>
  </si>
  <si>
    <t>給水本管損失水頭総計＝</t>
    <rPh sb="0" eb="2">
      <t>キュウスイ</t>
    </rPh>
    <rPh sb="2" eb="4">
      <t>ホンカン</t>
    </rPh>
    <rPh sb="4" eb="6">
      <t>ソンシツ</t>
    </rPh>
    <rPh sb="6" eb="7">
      <t>スイ</t>
    </rPh>
    <rPh sb="7" eb="8">
      <t>トウ</t>
    </rPh>
    <rPh sb="8" eb="10">
      <t>ソウケイ</t>
    </rPh>
    <phoneticPr fontId="1"/>
  </si>
  <si>
    <t>＊不断水分岐、制水弁、管路屈曲部等における損失水頭は計算に反映していない。</t>
    <rPh sb="1" eb="3">
      <t>フダン</t>
    </rPh>
    <rPh sb="3" eb="4">
      <t>スイ</t>
    </rPh>
    <rPh sb="4" eb="6">
      <t>ブンキ</t>
    </rPh>
    <rPh sb="7" eb="9">
      <t>セイスイ</t>
    </rPh>
    <rPh sb="9" eb="10">
      <t>ベン</t>
    </rPh>
    <rPh sb="11" eb="13">
      <t>カンロ</t>
    </rPh>
    <rPh sb="13" eb="16">
      <t>クッキョクブ</t>
    </rPh>
    <rPh sb="16" eb="17">
      <t>トウ</t>
    </rPh>
    <rPh sb="21" eb="23">
      <t>ソンシツ</t>
    </rPh>
    <rPh sb="23" eb="25">
      <t>スイトウ</t>
    </rPh>
    <rPh sb="26" eb="28">
      <t>ケイサン</t>
    </rPh>
    <rPh sb="29" eb="31">
      <t>ハンエイ</t>
    </rPh>
    <phoneticPr fontId="1"/>
  </si>
  <si>
    <t>管径D（ｍ）</t>
    <rPh sb="0" eb="1">
      <t>カン</t>
    </rPh>
    <rPh sb="1" eb="2">
      <t>ケイ</t>
    </rPh>
    <phoneticPr fontId="1"/>
  </si>
  <si>
    <t>流量(L/S)</t>
    <rPh sb="0" eb="2">
      <t>リュウリョウ</t>
    </rPh>
    <phoneticPr fontId="1"/>
  </si>
  <si>
    <t>給水装置設置場所</t>
    <rPh sb="0" eb="2">
      <t>キュウスイ</t>
    </rPh>
    <rPh sb="2" eb="4">
      <t>ソウチ</t>
    </rPh>
    <rPh sb="4" eb="6">
      <t>セッチ</t>
    </rPh>
    <rPh sb="6" eb="8">
      <t>バショ</t>
    </rPh>
    <phoneticPr fontId="1"/>
  </si>
  <si>
    <t>％（手引より）</t>
    <rPh sb="2" eb="4">
      <t>テビキ</t>
    </rPh>
    <phoneticPr fontId="1"/>
  </si>
  <si>
    <t>給水装置が負担する区画数＝</t>
    <rPh sb="0" eb="2">
      <t>キュウスイ</t>
    </rPh>
    <rPh sb="2" eb="4">
      <t>ソウチ</t>
    </rPh>
    <rPh sb="5" eb="7">
      <t>フタン</t>
    </rPh>
    <rPh sb="9" eb="12">
      <t>クカクスウ</t>
    </rPh>
    <phoneticPr fontId="1"/>
  </si>
  <si>
    <t>給水戸数と同時使用戸数率</t>
    <rPh sb="0" eb="2">
      <t>キュウスイ</t>
    </rPh>
    <rPh sb="2" eb="4">
      <t>コスウ</t>
    </rPh>
    <rPh sb="5" eb="7">
      <t>ドウジ</t>
    </rPh>
    <rPh sb="7" eb="9">
      <t>シヨウ</t>
    </rPh>
    <rPh sb="9" eb="12">
      <t>コスウリツ</t>
    </rPh>
    <phoneticPr fontId="1"/>
  </si>
  <si>
    <t>戸数</t>
    <rPh sb="0" eb="2">
      <t>コスウ</t>
    </rPh>
    <phoneticPr fontId="1"/>
  </si>
  <si>
    <t>同時使用戸数率（％）</t>
    <rPh sb="0" eb="2">
      <t>ドウジ</t>
    </rPh>
    <rPh sb="2" eb="4">
      <t>シヨウ</t>
    </rPh>
    <rPh sb="4" eb="7">
      <t>コスウリツ</t>
    </rPh>
    <phoneticPr fontId="1"/>
  </si>
  <si>
    <t>～</t>
    <phoneticPr fontId="1"/>
  </si>
  <si>
    <t>軒</t>
    <rPh sb="0" eb="1">
      <t>ケン</t>
    </rPh>
    <phoneticPr fontId="1"/>
  </si>
  <si>
    <t>検索行番号＝</t>
    <rPh sb="0" eb="2">
      <t>ケンサク</t>
    </rPh>
    <rPh sb="2" eb="3">
      <t>ギョウ</t>
    </rPh>
    <rPh sb="3" eb="5">
      <t>バンゴウ</t>
    </rPh>
    <phoneticPr fontId="1"/>
  </si>
  <si>
    <t>＊給水栓口径13mmの標準流量は１７L/分であるが、給水用具の目的、機種によって使用水量に幅があることから、13mmの場合は１２L/分～２０L/分の間で計画流量を選択できることとする。</t>
    <rPh sb="1" eb="4">
      <t>キュウスイセン</t>
    </rPh>
    <rPh sb="4" eb="6">
      <t>コウケイ</t>
    </rPh>
    <rPh sb="11" eb="13">
      <t>ヒョウジュン</t>
    </rPh>
    <rPh sb="13" eb="15">
      <t>リュウリョウ</t>
    </rPh>
    <rPh sb="20" eb="21">
      <t>フン</t>
    </rPh>
    <rPh sb="26" eb="28">
      <t>キュウスイ</t>
    </rPh>
    <rPh sb="28" eb="30">
      <t>ヨウグ</t>
    </rPh>
    <rPh sb="31" eb="33">
      <t>モクテキ</t>
    </rPh>
    <rPh sb="34" eb="36">
      <t>キシュ</t>
    </rPh>
    <rPh sb="40" eb="42">
      <t>シヨウ</t>
    </rPh>
    <rPh sb="42" eb="44">
      <t>スイリョウ</t>
    </rPh>
    <rPh sb="45" eb="46">
      <t>ハバ</t>
    </rPh>
    <rPh sb="59" eb="61">
      <t>バアイ</t>
    </rPh>
    <rPh sb="66" eb="67">
      <t>フン</t>
    </rPh>
    <rPh sb="72" eb="73">
      <t>フン</t>
    </rPh>
    <rPh sb="74" eb="75">
      <t>アイダ</t>
    </rPh>
    <rPh sb="76" eb="78">
      <t>ケイカク</t>
    </rPh>
    <rPh sb="78" eb="80">
      <t>リュウリョウ</t>
    </rPh>
    <rPh sb="81" eb="83">
      <t>センタク</t>
    </rPh>
    <phoneticPr fontId="1"/>
  </si>
  <si>
    <t>＊本計算書は宅地開発、集合住宅建築時における給水本管の口径を簡易適に検討するものである。２階までの一般住宅において必要な圧力として配水管の最小動水圧は０．１５Mpaを標準とされていることから、本計算書において、給水本管末端においては０．１５Mpaが確保できるか否かを検証するものである。、</t>
    <rPh sb="1" eb="2">
      <t>ホン</t>
    </rPh>
    <rPh sb="2" eb="5">
      <t>ケイサンショ</t>
    </rPh>
    <rPh sb="6" eb="8">
      <t>タクチ</t>
    </rPh>
    <rPh sb="8" eb="10">
      <t>カイハツ</t>
    </rPh>
    <rPh sb="11" eb="13">
      <t>シュウゴウ</t>
    </rPh>
    <rPh sb="13" eb="15">
      <t>ジュウタク</t>
    </rPh>
    <rPh sb="15" eb="18">
      <t>ケンチクジ</t>
    </rPh>
    <rPh sb="22" eb="24">
      <t>キュウスイ</t>
    </rPh>
    <rPh sb="24" eb="26">
      <t>ホンカン</t>
    </rPh>
    <rPh sb="27" eb="29">
      <t>コウケイ</t>
    </rPh>
    <rPh sb="30" eb="32">
      <t>カンイ</t>
    </rPh>
    <rPh sb="32" eb="33">
      <t>テキ</t>
    </rPh>
    <rPh sb="34" eb="36">
      <t>ケントウ</t>
    </rPh>
    <rPh sb="45" eb="46">
      <t>カイ</t>
    </rPh>
    <rPh sb="49" eb="51">
      <t>イッパン</t>
    </rPh>
    <rPh sb="51" eb="53">
      <t>ジュウタク</t>
    </rPh>
    <rPh sb="57" eb="59">
      <t>ヒツヨウ</t>
    </rPh>
    <rPh sb="60" eb="62">
      <t>アツリョク</t>
    </rPh>
    <rPh sb="65" eb="68">
      <t>ハイスイカン</t>
    </rPh>
    <rPh sb="69" eb="71">
      <t>サイショウ</t>
    </rPh>
    <rPh sb="71" eb="72">
      <t>ドウ</t>
    </rPh>
    <rPh sb="72" eb="74">
      <t>スイアツ</t>
    </rPh>
    <rPh sb="83" eb="85">
      <t>ヒョウジュン</t>
    </rPh>
    <rPh sb="96" eb="97">
      <t>ホン</t>
    </rPh>
    <rPh sb="97" eb="100">
      <t>ケイサンショ</t>
    </rPh>
    <rPh sb="105" eb="107">
      <t>キュウスイ</t>
    </rPh>
    <rPh sb="107" eb="109">
      <t>ホンカン</t>
    </rPh>
    <rPh sb="109" eb="111">
      <t>マッタン</t>
    </rPh>
    <rPh sb="124" eb="126">
      <t>カクホ</t>
    </rPh>
    <rPh sb="130" eb="131">
      <t>イナ</t>
    </rPh>
    <rPh sb="133" eb="135">
      <t>ケンショウ</t>
    </rPh>
    <phoneticPr fontId="1"/>
  </si>
  <si>
    <t>造成工事等における給水管口径決定計算</t>
    <rPh sb="0" eb="2">
      <t>ゾウセイ</t>
    </rPh>
    <rPh sb="2" eb="4">
      <t>コウジ</t>
    </rPh>
    <rPh sb="4" eb="5">
      <t>トウ</t>
    </rPh>
    <rPh sb="9" eb="12">
      <t>キュウスイカン</t>
    </rPh>
    <rPh sb="12" eb="14">
      <t>コウケイ</t>
    </rPh>
    <rPh sb="14" eb="16">
      <t>ケッテイ</t>
    </rPh>
    <rPh sb="16" eb="18">
      <t>ケイサン</t>
    </rPh>
    <phoneticPr fontId="1"/>
  </si>
  <si>
    <t>１　造成地や集合住宅において給水本管の口径計算を行う場合、
　①全体の計画使用水量を求める。
　②計算対象給水装置を決定し、各節点ごとにその給水装置の計画使用水量を設定する。
　③各節点毎の管径、延長を仮定し、各スパン毎の損失水頭を計算する。
　④給水本管末端家屋が必要とする水圧を計算により求め、その所用水頭と③で求めた損失水頭を合計した値が、給水本管の分岐元となる配水管の移動平均最小水圧を上回らないように、③で設定した各スパン毎の口径を合理的で経済的な口径となるよう、トライアンドエラーにより決定していく。</t>
    <rPh sb="2" eb="5">
      <t>ゾウセイチ</t>
    </rPh>
    <rPh sb="6" eb="8">
      <t>シュウゴウ</t>
    </rPh>
    <rPh sb="8" eb="10">
      <t>ジュウタク</t>
    </rPh>
    <rPh sb="14" eb="16">
      <t>キュウスイ</t>
    </rPh>
    <rPh sb="16" eb="17">
      <t>ホン</t>
    </rPh>
    <rPh sb="19" eb="21">
      <t>コウケイ</t>
    </rPh>
    <rPh sb="21" eb="23">
      <t>ケイサン</t>
    </rPh>
    <rPh sb="24" eb="25">
      <t>オコナ</t>
    </rPh>
    <rPh sb="26" eb="28">
      <t>バアイ</t>
    </rPh>
    <rPh sb="32" eb="34">
      <t>ゼンタイ</t>
    </rPh>
    <rPh sb="35" eb="39">
      <t>ケイカクシヨウ</t>
    </rPh>
    <rPh sb="39" eb="41">
      <t>スイリョウ</t>
    </rPh>
    <rPh sb="42" eb="43">
      <t>モト</t>
    </rPh>
    <rPh sb="49" eb="51">
      <t>ケイサン</t>
    </rPh>
    <rPh sb="51" eb="53">
      <t>タイショウ</t>
    </rPh>
    <rPh sb="53" eb="55">
      <t>キュウスイ</t>
    </rPh>
    <rPh sb="55" eb="57">
      <t>ソウチ</t>
    </rPh>
    <rPh sb="58" eb="60">
      <t>ケッテイ</t>
    </rPh>
    <rPh sb="62" eb="63">
      <t>カク</t>
    </rPh>
    <rPh sb="63" eb="65">
      <t>セッテン</t>
    </rPh>
    <rPh sb="70" eb="72">
      <t>キュウスイ</t>
    </rPh>
    <rPh sb="72" eb="74">
      <t>ソウチ</t>
    </rPh>
    <rPh sb="75" eb="79">
      <t>ケイカクシヨウ</t>
    </rPh>
    <rPh sb="79" eb="81">
      <t>スイリョウ</t>
    </rPh>
    <rPh sb="82" eb="84">
      <t>セッテイ</t>
    </rPh>
    <rPh sb="90" eb="91">
      <t>カク</t>
    </rPh>
    <rPh sb="91" eb="93">
      <t>セッテン</t>
    </rPh>
    <rPh sb="93" eb="94">
      <t>マイ</t>
    </rPh>
    <rPh sb="95" eb="97">
      <t>カンケイ</t>
    </rPh>
    <rPh sb="98" eb="100">
      <t>エンチョウ</t>
    </rPh>
    <rPh sb="101" eb="103">
      <t>カテイ</t>
    </rPh>
    <rPh sb="105" eb="106">
      <t>カク</t>
    </rPh>
    <rPh sb="109" eb="110">
      <t>マイ</t>
    </rPh>
    <rPh sb="111" eb="113">
      <t>ソンシツ</t>
    </rPh>
    <rPh sb="113" eb="115">
      <t>スイトウ</t>
    </rPh>
    <rPh sb="116" eb="118">
      <t>ケイサン</t>
    </rPh>
    <rPh sb="124" eb="126">
      <t>キュウスイ</t>
    </rPh>
    <rPh sb="126" eb="128">
      <t>ホンカン</t>
    </rPh>
    <rPh sb="128" eb="130">
      <t>マッタン</t>
    </rPh>
    <rPh sb="130" eb="132">
      <t>カオク</t>
    </rPh>
    <rPh sb="133" eb="135">
      <t>ヒツヨウ</t>
    </rPh>
    <rPh sb="138" eb="140">
      <t>スイアツ</t>
    </rPh>
    <rPh sb="141" eb="143">
      <t>ケイサン</t>
    </rPh>
    <rPh sb="146" eb="147">
      <t>モト</t>
    </rPh>
    <rPh sb="151" eb="153">
      <t>ショヨウ</t>
    </rPh>
    <rPh sb="153" eb="155">
      <t>スイトウ</t>
    </rPh>
    <rPh sb="158" eb="159">
      <t>モト</t>
    </rPh>
    <rPh sb="161" eb="163">
      <t>ソンシツ</t>
    </rPh>
    <rPh sb="163" eb="165">
      <t>スイトウ</t>
    </rPh>
    <rPh sb="166" eb="168">
      <t>ゴウケイ</t>
    </rPh>
    <rPh sb="170" eb="171">
      <t>アタイ</t>
    </rPh>
    <rPh sb="173" eb="175">
      <t>キュウスイ</t>
    </rPh>
    <rPh sb="175" eb="177">
      <t>ホンカン</t>
    </rPh>
    <rPh sb="178" eb="180">
      <t>ブンキ</t>
    </rPh>
    <rPh sb="180" eb="181">
      <t>モト</t>
    </rPh>
    <rPh sb="184" eb="187">
      <t>ハイスイカン</t>
    </rPh>
    <rPh sb="188" eb="190">
      <t>イドウ</t>
    </rPh>
    <rPh sb="190" eb="192">
      <t>ヘイキン</t>
    </rPh>
    <rPh sb="192" eb="194">
      <t>サイショウ</t>
    </rPh>
    <rPh sb="194" eb="196">
      <t>スイアツ</t>
    </rPh>
    <rPh sb="197" eb="199">
      <t>ウワマワ</t>
    </rPh>
    <rPh sb="208" eb="210">
      <t>セッテイ</t>
    </rPh>
    <rPh sb="212" eb="213">
      <t>カク</t>
    </rPh>
    <rPh sb="216" eb="217">
      <t>マイ</t>
    </rPh>
    <rPh sb="218" eb="220">
      <t>コウケイ</t>
    </rPh>
    <rPh sb="229" eb="231">
      <t>コウケイ</t>
    </rPh>
    <rPh sb="249" eb="251">
      <t>ケッテイ</t>
    </rPh>
    <phoneticPr fontId="1"/>
  </si>
  <si>
    <t>量水器個数</t>
    <rPh sb="0" eb="1">
      <t>リョウ</t>
    </rPh>
    <rPh sb="1" eb="3">
      <t>スイキ</t>
    </rPh>
    <rPh sb="3" eb="5">
      <t>コスウ</t>
    </rPh>
    <phoneticPr fontId="1"/>
  </si>
  <si>
    <t>1Mpa=102m</t>
    <phoneticPr fontId="1"/>
  </si>
  <si>
    <t>*100～130を入力</t>
    <rPh sb="9" eb="11">
      <t>ニュウリョク</t>
    </rPh>
    <phoneticPr fontId="1"/>
  </si>
  <si>
    <t>流速計数 C=</t>
    <rPh sb="0" eb="3">
      <t>リュウソクケイ</t>
    </rPh>
    <rPh sb="3" eb="4">
      <t>スウ</t>
    </rPh>
    <phoneticPr fontId="1"/>
  </si>
  <si>
    <t>*屈曲部を含む管路全体としては一般に110を採用</t>
    <rPh sb="1" eb="4">
      <t>クッキョクブ</t>
    </rPh>
    <rPh sb="5" eb="6">
      <t>フク</t>
    </rPh>
    <rPh sb="7" eb="9">
      <t>カンロ</t>
    </rPh>
    <rPh sb="9" eb="11">
      <t>ゼンタイ</t>
    </rPh>
    <rPh sb="15" eb="17">
      <t>イッパン</t>
    </rPh>
    <rPh sb="22" eb="24">
      <t>サイヨウ</t>
    </rPh>
    <phoneticPr fontId="1"/>
  </si>
  <si>
    <t>15.3m=0.15Mpa</t>
    <phoneticPr fontId="1"/>
  </si>
  <si>
    <t>＊指針等では管内流速は２ｍ/秒以下にすることとされ、新居浜市でも給水管の管内流速が過大にならないように指導している。
以上のことの留意し、給水共同管の管内流速についても適切な流速となるよう、給水共同管の口径等を決定しなければならない。</t>
    <rPh sb="1" eb="3">
      <t>シシン</t>
    </rPh>
    <rPh sb="3" eb="4">
      <t>トウ</t>
    </rPh>
    <rPh sb="6" eb="8">
      <t>カンナイ</t>
    </rPh>
    <rPh sb="8" eb="10">
      <t>リュウソク</t>
    </rPh>
    <rPh sb="14" eb="15">
      <t>ビョウ</t>
    </rPh>
    <rPh sb="15" eb="17">
      <t>イカ</t>
    </rPh>
    <rPh sb="26" eb="30">
      <t>ニイハマシ</t>
    </rPh>
    <rPh sb="32" eb="35">
      <t>キュウスイカン</t>
    </rPh>
    <rPh sb="36" eb="38">
      <t>カンナイ</t>
    </rPh>
    <rPh sb="38" eb="40">
      <t>リュウソク</t>
    </rPh>
    <rPh sb="41" eb="43">
      <t>カダイ</t>
    </rPh>
    <rPh sb="51" eb="53">
      <t>シドウ</t>
    </rPh>
    <rPh sb="69" eb="71">
      <t>キュウスイ</t>
    </rPh>
    <rPh sb="71" eb="73">
      <t>キョウドウ</t>
    </rPh>
    <rPh sb="73" eb="74">
      <t>カン</t>
    </rPh>
    <rPh sb="75" eb="77">
      <t>カンナイ</t>
    </rPh>
    <rPh sb="77" eb="79">
      <t>リュウソク</t>
    </rPh>
    <rPh sb="84" eb="86">
      <t>テキセツ</t>
    </rPh>
    <rPh sb="87" eb="89">
      <t>リュウソク</t>
    </rPh>
    <rPh sb="101" eb="103">
      <t>コウケイ</t>
    </rPh>
    <rPh sb="103" eb="104">
      <t>トウ</t>
    </rPh>
    <rPh sb="105" eb="107">
      <t>ケッテイ</t>
    </rPh>
    <phoneticPr fontId="1"/>
  </si>
  <si>
    <t>流速確認</t>
    <rPh sb="0" eb="2">
      <t>リュウソク</t>
    </rPh>
    <rPh sb="2" eb="4">
      <t>カクニン</t>
    </rPh>
    <phoneticPr fontId="1"/>
  </si>
  <si>
    <t>造成地給水共同管水理計算書</t>
    <rPh sb="0" eb="2">
      <t>ゾウセイ</t>
    </rPh>
    <rPh sb="2" eb="3">
      <t>チ</t>
    </rPh>
    <rPh sb="3" eb="5">
      <t>キュウスイ</t>
    </rPh>
    <rPh sb="5" eb="7">
      <t>キョウドウ</t>
    </rPh>
    <rPh sb="7" eb="8">
      <t>カン</t>
    </rPh>
    <rPh sb="8" eb="10">
      <t>スイリ</t>
    </rPh>
    <rPh sb="10" eb="13">
      <t>ケイサンショ</t>
    </rPh>
    <phoneticPr fontId="1"/>
  </si>
</sst>
</file>

<file path=xl/styles.xml><?xml version="1.0" encoding="utf-8"?>
<styleSheet xmlns="http://schemas.openxmlformats.org/spreadsheetml/2006/main">
  <fonts count="9">
    <font>
      <sz val="10"/>
      <color theme="1"/>
      <name val="ＭＳ Ｐゴシック"/>
      <family val="3"/>
      <charset val="128"/>
      <scheme val="minor"/>
    </font>
    <font>
      <sz val="6"/>
      <name val="ＭＳ Ｐゴシック"/>
      <family val="3"/>
      <charset val="128"/>
    </font>
    <font>
      <b/>
      <sz val="8"/>
      <color theme="1"/>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ゴシック"/>
      <family val="3"/>
      <charset val="128"/>
      <scheme val="major"/>
    </font>
    <font>
      <b/>
      <sz val="8"/>
      <color theme="1"/>
      <name val="ＭＳ Ｐ明朝"/>
      <family val="1"/>
      <charset val="128"/>
    </font>
  </fonts>
  <fills count="4">
    <fill>
      <patternFill patternType="none"/>
    </fill>
    <fill>
      <patternFill patternType="gray125"/>
    </fill>
    <fill>
      <patternFill patternType="solid">
        <fgColor rgb="FFFFFFE5"/>
        <bgColor indexed="64"/>
      </patternFill>
    </fill>
    <fill>
      <patternFill patternType="solid">
        <fgColor theme="3"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4" fillId="0" borderId="0" xfId="0" applyFont="1">
      <alignment vertical="center"/>
    </xf>
    <xf numFmtId="0" fontId="4" fillId="2" borderId="1" xfId="0" applyFont="1" applyFill="1" applyBorder="1">
      <alignment vertical="center"/>
    </xf>
    <xf numFmtId="0" fontId="5" fillId="0" borderId="0" xfId="0" applyFont="1" applyAlignment="1">
      <alignment horizontal="right" vertical="center"/>
    </xf>
    <xf numFmtId="0" fontId="4" fillId="0" borderId="1" xfId="0" applyFont="1" applyBorder="1">
      <alignment vertical="center"/>
    </xf>
    <xf numFmtId="0" fontId="6"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2" borderId="3" xfId="0" applyFont="1" applyFill="1" applyBorder="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4" fillId="0" borderId="0" xfId="0" applyFont="1" applyAlignment="1">
      <alignment horizontal="left" vertical="center"/>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3" borderId="0" xfId="0" applyFont="1" applyFill="1" applyAlignment="1">
      <alignment horizontal="center" vertical="center"/>
    </xf>
    <xf numFmtId="0" fontId="6"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4" fillId="0" borderId="0" xfId="0" applyFont="1" applyAlignment="1">
      <alignment horizontal="right" vertical="center"/>
    </xf>
    <xf numFmtId="0" fontId="8" fillId="0" borderId="0" xfId="0" applyFont="1" applyAlignment="1">
      <alignment horizontal="left" vertical="top" wrapText="1"/>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7" fillId="0" borderId="0" xfId="0" applyFont="1" applyAlignment="1" applyProtection="1">
      <alignment horizontal="left" vertical="center" wrapText="1"/>
      <protection hidden="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0" xfId="0" applyFont="1" applyAlignment="1">
      <alignment horizontal="left" vertical="center"/>
    </xf>
    <xf numFmtId="0" fontId="4" fillId="0" borderId="4" xfId="0" applyFont="1" applyBorder="1" applyAlignment="1">
      <alignment horizontal="center" vertical="center"/>
    </xf>
    <xf numFmtId="0" fontId="2" fillId="0" borderId="0" xfId="0" applyFont="1" applyAlignment="1">
      <alignment horizontal="left" vertical="top"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E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73"/>
  <sheetViews>
    <sheetView view="pageBreakPreview" zoomScale="98" zoomScaleNormal="100" zoomScaleSheetLayoutView="98" workbookViewId="0">
      <selection activeCell="A3" sqref="A3:K18"/>
    </sheetView>
  </sheetViews>
  <sheetFormatPr defaultRowHeight="12"/>
  <sheetData>
    <row r="1" spans="1:11">
      <c r="A1" t="s">
        <v>66</v>
      </c>
    </row>
    <row r="3" spans="1:11">
      <c r="A3" s="25" t="s">
        <v>67</v>
      </c>
      <c r="B3" s="26"/>
      <c r="C3" s="26"/>
      <c r="D3" s="26"/>
      <c r="E3" s="26"/>
      <c r="F3" s="26"/>
      <c r="G3" s="26"/>
      <c r="H3" s="26"/>
      <c r="I3" s="26"/>
      <c r="J3" s="26"/>
      <c r="K3" s="26"/>
    </row>
    <row r="4" spans="1:11">
      <c r="A4" s="26"/>
      <c r="B4" s="26"/>
      <c r="C4" s="26"/>
      <c r="D4" s="26"/>
      <c r="E4" s="26"/>
      <c r="F4" s="26"/>
      <c r="G4" s="26"/>
      <c r="H4" s="26"/>
      <c r="I4" s="26"/>
      <c r="J4" s="26"/>
      <c r="K4" s="26"/>
    </row>
    <row r="5" spans="1:11">
      <c r="A5" s="26"/>
      <c r="B5" s="26"/>
      <c r="C5" s="26"/>
      <c r="D5" s="26"/>
      <c r="E5" s="26"/>
      <c r="F5" s="26"/>
      <c r="G5" s="26"/>
      <c r="H5" s="26"/>
      <c r="I5" s="26"/>
      <c r="J5" s="26"/>
      <c r="K5" s="26"/>
    </row>
    <row r="6" spans="1:11">
      <c r="A6" s="26"/>
      <c r="B6" s="26"/>
      <c r="C6" s="26"/>
      <c r="D6" s="26"/>
      <c r="E6" s="26"/>
      <c r="F6" s="26"/>
      <c r="G6" s="26"/>
      <c r="H6" s="26"/>
      <c r="I6" s="26"/>
      <c r="J6" s="26"/>
      <c r="K6" s="26"/>
    </row>
    <row r="7" spans="1:11">
      <c r="A7" s="26"/>
      <c r="B7" s="26"/>
      <c r="C7" s="26"/>
      <c r="D7" s="26"/>
      <c r="E7" s="26"/>
      <c r="F7" s="26"/>
      <c r="G7" s="26"/>
      <c r="H7" s="26"/>
      <c r="I7" s="26"/>
      <c r="J7" s="26"/>
      <c r="K7" s="26"/>
    </row>
    <row r="8" spans="1:11">
      <c r="A8" s="26"/>
      <c r="B8" s="26"/>
      <c r="C8" s="26"/>
      <c r="D8" s="26"/>
      <c r="E8" s="26"/>
      <c r="F8" s="26"/>
      <c r="G8" s="26"/>
      <c r="H8" s="26"/>
      <c r="I8" s="26"/>
      <c r="J8" s="26"/>
      <c r="K8" s="26"/>
    </row>
    <row r="9" spans="1:11">
      <c r="A9" s="26"/>
      <c r="B9" s="26"/>
      <c r="C9" s="26"/>
      <c r="D9" s="26"/>
      <c r="E9" s="26"/>
      <c r="F9" s="26"/>
      <c r="G9" s="26"/>
      <c r="H9" s="26"/>
      <c r="I9" s="26"/>
      <c r="J9" s="26"/>
      <c r="K9" s="26"/>
    </row>
    <row r="10" spans="1:11">
      <c r="A10" s="26"/>
      <c r="B10" s="26"/>
      <c r="C10" s="26"/>
      <c r="D10" s="26"/>
      <c r="E10" s="26"/>
      <c r="F10" s="26"/>
      <c r="G10" s="26"/>
      <c r="H10" s="26"/>
      <c r="I10" s="26"/>
      <c r="J10" s="26"/>
      <c r="K10" s="26"/>
    </row>
    <row r="11" spans="1:11">
      <c r="A11" s="26"/>
      <c r="B11" s="26"/>
      <c r="C11" s="26"/>
      <c r="D11" s="26"/>
      <c r="E11" s="26"/>
      <c r="F11" s="26"/>
      <c r="G11" s="26"/>
      <c r="H11" s="26"/>
      <c r="I11" s="26"/>
      <c r="J11" s="26"/>
      <c r="K11" s="26"/>
    </row>
    <row r="12" spans="1:11">
      <c r="A12" s="26"/>
      <c r="B12" s="26"/>
      <c r="C12" s="26"/>
      <c r="D12" s="26"/>
      <c r="E12" s="26"/>
      <c r="F12" s="26"/>
      <c r="G12" s="26"/>
      <c r="H12" s="26"/>
      <c r="I12" s="26"/>
      <c r="J12" s="26"/>
      <c r="K12" s="26"/>
    </row>
    <row r="13" spans="1:11">
      <c r="A13" s="26"/>
      <c r="B13" s="26"/>
      <c r="C13" s="26"/>
      <c r="D13" s="26"/>
      <c r="E13" s="26"/>
      <c r="F13" s="26"/>
      <c r="G13" s="26"/>
      <c r="H13" s="26"/>
      <c r="I13" s="26"/>
      <c r="J13" s="26"/>
      <c r="K13" s="26"/>
    </row>
    <row r="14" spans="1:11">
      <c r="A14" s="26"/>
      <c r="B14" s="26"/>
      <c r="C14" s="26"/>
      <c r="D14" s="26"/>
      <c r="E14" s="26"/>
      <c r="F14" s="26"/>
      <c r="G14" s="26"/>
      <c r="H14" s="26"/>
      <c r="I14" s="26"/>
      <c r="J14" s="26"/>
      <c r="K14" s="26"/>
    </row>
    <row r="15" spans="1:11">
      <c r="A15" s="26"/>
      <c r="B15" s="26"/>
      <c r="C15" s="26"/>
      <c r="D15" s="26"/>
      <c r="E15" s="26"/>
      <c r="F15" s="26"/>
      <c r="G15" s="26"/>
      <c r="H15" s="26"/>
      <c r="I15" s="26"/>
      <c r="J15" s="26"/>
      <c r="K15" s="26"/>
    </row>
    <row r="16" spans="1:11">
      <c r="A16" s="26"/>
      <c r="B16" s="26"/>
      <c r="C16" s="26"/>
      <c r="D16" s="26"/>
      <c r="E16" s="26"/>
      <c r="F16" s="26"/>
      <c r="G16" s="26"/>
      <c r="H16" s="26"/>
      <c r="I16" s="26"/>
      <c r="J16" s="26"/>
      <c r="K16" s="26"/>
    </row>
    <row r="17" spans="1:11">
      <c r="A17" s="26"/>
      <c r="B17" s="26"/>
      <c r="C17" s="26"/>
      <c r="D17" s="26"/>
      <c r="E17" s="26"/>
      <c r="F17" s="26"/>
      <c r="G17" s="26"/>
      <c r="H17" s="26"/>
      <c r="I17" s="26"/>
      <c r="J17" s="26"/>
      <c r="K17" s="26"/>
    </row>
    <row r="18" spans="1:11">
      <c r="A18" s="26"/>
      <c r="B18" s="26"/>
      <c r="C18" s="26"/>
      <c r="D18" s="26"/>
      <c r="E18" s="26"/>
      <c r="F18" s="26"/>
      <c r="G18" s="26"/>
      <c r="H18" s="26"/>
      <c r="I18" s="26"/>
      <c r="J18" s="26"/>
      <c r="K18" s="26"/>
    </row>
    <row r="49" spans="1:8">
      <c r="A49" t="s">
        <v>5</v>
      </c>
    </row>
    <row r="50" spans="1:8">
      <c r="A50" t="s">
        <v>0</v>
      </c>
    </row>
    <row r="51" spans="1:8">
      <c r="A51" t="s">
        <v>2</v>
      </c>
    </row>
    <row r="52" spans="1:8">
      <c r="A52" t="s">
        <v>1</v>
      </c>
    </row>
    <row r="53" spans="1:8">
      <c r="A53" t="s">
        <v>3</v>
      </c>
    </row>
    <row r="54" spans="1:8">
      <c r="A54" t="s">
        <v>4</v>
      </c>
    </row>
    <row r="56" spans="1:8">
      <c r="A56" t="s">
        <v>6</v>
      </c>
    </row>
    <row r="57" spans="1:8">
      <c r="A57" t="s">
        <v>7</v>
      </c>
    </row>
    <row r="58" spans="1:8">
      <c r="A58" t="s">
        <v>8</v>
      </c>
    </row>
    <row r="59" spans="1:8">
      <c r="A59" t="s">
        <v>9</v>
      </c>
    </row>
    <row r="60" spans="1:8" ht="35.25" customHeight="1">
      <c r="A60" s="25" t="s">
        <v>10</v>
      </c>
      <c r="B60" s="25"/>
      <c r="C60" s="25"/>
      <c r="D60" s="25"/>
      <c r="E60" s="25"/>
      <c r="F60" s="25"/>
      <c r="G60" s="25"/>
      <c r="H60" s="25"/>
    </row>
    <row r="62" spans="1:8">
      <c r="A62" t="s">
        <v>11</v>
      </c>
    </row>
    <row r="63" spans="1:8">
      <c r="B63" t="s">
        <v>12</v>
      </c>
    </row>
    <row r="66" spans="1:9">
      <c r="A66" t="s">
        <v>13</v>
      </c>
    </row>
    <row r="67" spans="1:9">
      <c r="A67" t="s">
        <v>14</v>
      </c>
    </row>
    <row r="69" spans="1:9">
      <c r="A69" t="s">
        <v>15</v>
      </c>
      <c r="B69" t="s">
        <v>16</v>
      </c>
      <c r="D69" t="s">
        <v>17</v>
      </c>
      <c r="H69" t="s">
        <v>18</v>
      </c>
    </row>
    <row r="70" spans="1:9" ht="35.25" customHeight="1">
      <c r="D70" s="25" t="s">
        <v>19</v>
      </c>
      <c r="E70" s="25"/>
      <c r="F70" s="25"/>
      <c r="G70" s="25"/>
      <c r="H70" s="25"/>
      <c r="I70" s="25"/>
    </row>
    <row r="71" spans="1:9">
      <c r="B71" t="s">
        <v>20</v>
      </c>
    </row>
    <row r="72" spans="1:9">
      <c r="B72" t="s">
        <v>21</v>
      </c>
    </row>
    <row r="73" spans="1:9">
      <c r="B73" t="s">
        <v>22</v>
      </c>
    </row>
  </sheetData>
  <mergeCells count="3">
    <mergeCell ref="A60:H60"/>
    <mergeCell ref="D70:I70"/>
    <mergeCell ref="A3:K18"/>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dimension ref="A1:N38"/>
  <sheetViews>
    <sheetView tabSelected="1" view="pageBreakPreview" zoomScale="120" zoomScaleNormal="100" zoomScaleSheetLayoutView="120" workbookViewId="0">
      <selection activeCell="P11" sqref="P11"/>
    </sheetView>
  </sheetViews>
  <sheetFormatPr defaultRowHeight="12"/>
  <cols>
    <col min="1" max="2" width="12.140625" customWidth="1"/>
    <col min="3" max="3" width="5.7109375" customWidth="1"/>
    <col min="4" max="4" width="8.28515625" customWidth="1"/>
    <col min="9" max="9" width="7.5703125" customWidth="1"/>
    <col min="10" max="10" width="4.7109375" customWidth="1"/>
    <col min="11" max="11" width="6" customWidth="1"/>
    <col min="12" max="12" width="10.28515625" customWidth="1"/>
    <col min="14" max="14" width="12.85546875" customWidth="1"/>
  </cols>
  <sheetData>
    <row r="1" spans="1:14" ht="33" customHeight="1">
      <c r="A1" s="41" t="s">
        <v>76</v>
      </c>
      <c r="B1" s="41"/>
      <c r="C1" s="41"/>
      <c r="D1" s="41"/>
      <c r="E1" s="41"/>
      <c r="F1" s="41"/>
      <c r="G1" s="41"/>
      <c r="H1" s="41"/>
      <c r="I1" s="41"/>
      <c r="J1" s="41"/>
      <c r="K1" s="41"/>
      <c r="L1" s="41"/>
      <c r="M1" s="41"/>
      <c r="N1" s="41"/>
    </row>
    <row r="2" spans="1:14" ht="15.75" customHeight="1">
      <c r="A2" s="42" t="s">
        <v>48</v>
      </c>
      <c r="B2" s="42"/>
      <c r="C2" s="46"/>
      <c r="D2" s="47"/>
      <c r="E2" s="47"/>
      <c r="F2" s="47"/>
      <c r="G2" s="47"/>
      <c r="H2" s="48"/>
      <c r="I2" s="2"/>
      <c r="J2" s="2"/>
      <c r="K2" s="2"/>
      <c r="L2" s="2"/>
      <c r="M2" s="2"/>
      <c r="N2" s="2"/>
    </row>
    <row r="3" spans="1:14" ht="15.75" customHeight="1">
      <c r="A3" s="42" t="s">
        <v>55</v>
      </c>
      <c r="B3" s="42"/>
      <c r="C3" s="46"/>
      <c r="D3" s="47"/>
      <c r="E3" s="47"/>
      <c r="F3" s="47"/>
      <c r="G3" s="47"/>
      <c r="H3" s="48"/>
      <c r="I3" s="2"/>
      <c r="J3" s="2"/>
      <c r="K3" s="2"/>
      <c r="L3" s="2"/>
      <c r="M3" s="2"/>
      <c r="N3" s="2"/>
    </row>
    <row r="4" spans="1:14" ht="15.75" customHeight="1">
      <c r="A4" s="42" t="s">
        <v>49</v>
      </c>
      <c r="B4" s="42"/>
      <c r="C4" s="46"/>
      <c r="D4" s="47"/>
      <c r="E4" s="47"/>
      <c r="F4" s="47"/>
      <c r="G4" s="47"/>
      <c r="H4" s="48"/>
      <c r="I4" s="2"/>
      <c r="J4" s="2"/>
      <c r="K4" s="2"/>
      <c r="L4" s="2"/>
      <c r="M4" s="2"/>
      <c r="N4" s="2"/>
    </row>
    <row r="5" spans="1:14" ht="15.75" customHeight="1">
      <c r="A5" s="42" t="s">
        <v>50</v>
      </c>
      <c r="B5" s="42"/>
      <c r="C5" s="46"/>
      <c r="D5" s="47"/>
      <c r="E5" s="47"/>
      <c r="F5" s="47"/>
      <c r="G5" s="47"/>
      <c r="H5" s="48"/>
      <c r="I5" s="2"/>
      <c r="J5" s="2"/>
      <c r="K5" s="2"/>
      <c r="L5" s="2"/>
      <c r="M5" s="2"/>
      <c r="N5" s="2"/>
    </row>
    <row r="6" spans="1:14">
      <c r="A6" s="2"/>
      <c r="B6" s="2"/>
      <c r="C6" s="2"/>
      <c r="D6" s="2"/>
      <c r="E6" s="2"/>
      <c r="F6" s="2"/>
      <c r="G6" s="2"/>
      <c r="H6" s="2"/>
      <c r="I6" s="2"/>
      <c r="J6" s="2"/>
      <c r="K6" s="2"/>
      <c r="L6" s="2"/>
      <c r="M6" s="2"/>
      <c r="N6" s="2"/>
    </row>
    <row r="7" spans="1:14" ht="13.5" customHeight="1">
      <c r="A7" s="31" t="s">
        <v>57</v>
      </c>
      <c r="B7" s="32"/>
      <c r="C7" s="35"/>
      <c r="D7" s="36"/>
      <c r="E7" s="2" t="s">
        <v>37</v>
      </c>
      <c r="F7" s="2"/>
      <c r="G7" s="33" t="s">
        <v>63</v>
      </c>
      <c r="H7" s="33"/>
      <c r="I7" s="18" t="str">
        <f>IF(C7="","",MATCH(C7,Sheet3!B5:B12,1))</f>
        <v/>
      </c>
      <c r="J7" s="2"/>
      <c r="K7" s="2"/>
      <c r="L7" s="2"/>
      <c r="M7" s="2"/>
      <c r="N7" s="2"/>
    </row>
    <row r="8" spans="1:14" ht="13.5" customHeight="1">
      <c r="A8" s="31" t="s">
        <v>38</v>
      </c>
      <c r="B8" s="32"/>
      <c r="C8" s="35"/>
      <c r="D8" s="36"/>
      <c r="E8" s="2" t="s">
        <v>39</v>
      </c>
      <c r="F8" s="2"/>
      <c r="G8" s="2"/>
      <c r="H8" s="2"/>
      <c r="I8" s="2"/>
      <c r="J8" s="2"/>
      <c r="K8" s="2"/>
      <c r="L8" s="2"/>
      <c r="M8" s="2"/>
      <c r="N8" s="2"/>
    </row>
    <row r="9" spans="1:14" ht="13.5" customHeight="1">
      <c r="A9" s="31" t="s">
        <v>40</v>
      </c>
      <c r="B9" s="32"/>
      <c r="C9" s="35"/>
      <c r="D9" s="36"/>
      <c r="E9" s="2" t="s">
        <v>39</v>
      </c>
      <c r="F9" s="2"/>
      <c r="H9" s="2"/>
      <c r="I9" s="2"/>
      <c r="J9" s="2"/>
      <c r="K9" s="2"/>
      <c r="L9" s="2"/>
      <c r="M9" s="2"/>
      <c r="N9" s="2"/>
    </row>
    <row r="10" spans="1:14" ht="13.5" customHeight="1">
      <c r="A10" s="31" t="s">
        <v>41</v>
      </c>
      <c r="B10" s="32"/>
      <c r="C10" s="37" t="str">
        <f>IF(I7="","",VLOOKUP(I7,Sheet3!A5:E12,5))</f>
        <v/>
      </c>
      <c r="D10" s="38"/>
      <c r="E10" s="2" t="s">
        <v>56</v>
      </c>
      <c r="F10" s="2"/>
      <c r="H10" s="2"/>
      <c r="I10" s="2"/>
      <c r="J10" s="2"/>
      <c r="K10" s="2"/>
      <c r="L10" s="2"/>
      <c r="M10" s="2"/>
      <c r="N10" s="2"/>
    </row>
    <row r="11" spans="1:14" ht="13.5" customHeight="1">
      <c r="A11" s="31" t="s">
        <v>42</v>
      </c>
      <c r="B11" s="32"/>
      <c r="C11" s="35"/>
      <c r="D11" s="36"/>
      <c r="E11" s="2" t="s">
        <v>43</v>
      </c>
      <c r="F11" s="2"/>
      <c r="G11" s="34" t="s">
        <v>64</v>
      </c>
      <c r="H11" s="34"/>
      <c r="I11" s="34"/>
      <c r="J11" s="34"/>
      <c r="K11" s="34"/>
      <c r="L11" s="34"/>
      <c r="M11" s="34"/>
      <c r="N11" s="2"/>
    </row>
    <row r="12" spans="1:14" ht="13.5" customHeight="1">
      <c r="A12" s="4"/>
      <c r="B12" s="4"/>
      <c r="C12" s="14"/>
      <c r="D12" s="2"/>
      <c r="E12" s="2"/>
      <c r="F12" s="2"/>
      <c r="G12" s="34"/>
      <c r="H12" s="34"/>
      <c r="I12" s="34"/>
      <c r="J12" s="34"/>
      <c r="K12" s="34"/>
      <c r="L12" s="34"/>
      <c r="M12" s="34"/>
      <c r="N12" s="2"/>
    </row>
    <row r="13" spans="1:14" ht="13.5" customHeight="1">
      <c r="A13" s="31" t="s">
        <v>35</v>
      </c>
      <c r="B13" s="31"/>
      <c r="C13" s="14"/>
      <c r="D13" s="2">
        <f>C9*C11</f>
        <v>0</v>
      </c>
      <c r="E13" s="2" t="s">
        <v>43</v>
      </c>
      <c r="F13" s="2"/>
      <c r="G13" s="34"/>
      <c r="H13" s="34"/>
      <c r="I13" s="34"/>
      <c r="J13" s="34"/>
      <c r="K13" s="34"/>
      <c r="L13" s="34"/>
      <c r="M13" s="34"/>
      <c r="N13" s="2"/>
    </row>
    <row r="14" spans="1:14" ht="13.5" customHeight="1">
      <c r="A14" s="31" t="s">
        <v>44</v>
      </c>
      <c r="B14" s="31"/>
      <c r="C14" s="14"/>
      <c r="D14" s="2" t="str">
        <f>IF(C7="","",ROUND(C7*C10/100,0))</f>
        <v/>
      </c>
      <c r="E14" s="2" t="s">
        <v>62</v>
      </c>
      <c r="F14" s="2"/>
      <c r="G14" s="2"/>
      <c r="H14" s="2"/>
      <c r="I14" s="2"/>
      <c r="J14" s="2"/>
      <c r="K14" s="2"/>
      <c r="L14" s="2"/>
      <c r="M14" s="2"/>
      <c r="N14" s="2"/>
    </row>
    <row r="15" spans="1:14" ht="13.5" customHeight="1">
      <c r="A15" s="31" t="s">
        <v>45</v>
      </c>
      <c r="B15" s="31"/>
      <c r="C15" s="14"/>
      <c r="D15" s="2" t="str">
        <f>IF(D14="","",D13*D14)</f>
        <v/>
      </c>
      <c r="E15" s="2" t="s">
        <v>43</v>
      </c>
      <c r="F15" s="2"/>
      <c r="G15" s="2"/>
      <c r="H15" s="2"/>
      <c r="I15" s="2"/>
      <c r="J15" s="2"/>
      <c r="K15" s="2"/>
      <c r="L15" s="2"/>
      <c r="M15" s="2"/>
      <c r="N15" s="2"/>
    </row>
    <row r="16" spans="1:14">
      <c r="A16" s="31" t="s">
        <v>46</v>
      </c>
      <c r="B16" s="31"/>
      <c r="C16" s="14"/>
      <c r="D16" s="2" t="str">
        <f>IF(D14="","",D15/D14)</f>
        <v/>
      </c>
      <c r="E16" s="2" t="s">
        <v>43</v>
      </c>
      <c r="F16" s="2"/>
      <c r="G16" s="2"/>
      <c r="H16" s="2"/>
      <c r="I16" s="2"/>
      <c r="J16" s="2"/>
      <c r="K16" s="2"/>
      <c r="L16" s="2"/>
      <c r="M16" s="2"/>
      <c r="N16" s="2"/>
    </row>
    <row r="17" spans="1:14">
      <c r="A17" s="4"/>
      <c r="B17" s="4"/>
      <c r="C17" s="14"/>
      <c r="D17" s="2" t="str">
        <f>IF(D14="","",ROUND(D16/60,2))</f>
        <v/>
      </c>
      <c r="E17" s="2" t="s">
        <v>47</v>
      </c>
      <c r="F17" s="2"/>
      <c r="G17" s="2"/>
      <c r="H17" s="2"/>
      <c r="I17" s="2"/>
      <c r="J17" s="2"/>
      <c r="K17" s="2"/>
      <c r="L17" s="2"/>
      <c r="M17" s="2"/>
      <c r="N17" s="2"/>
    </row>
    <row r="18" spans="1:14">
      <c r="A18" s="31" t="s">
        <v>23</v>
      </c>
      <c r="B18" s="31"/>
      <c r="C18" s="14"/>
      <c r="D18" s="2"/>
      <c r="E18" s="2" t="s">
        <v>35</v>
      </c>
      <c r="F18" s="2"/>
      <c r="G18" s="2"/>
      <c r="H18" s="2" t="str">
        <f>D17</f>
        <v/>
      </c>
      <c r="I18" s="2" t="s">
        <v>36</v>
      </c>
      <c r="J18" s="29" t="s">
        <v>71</v>
      </c>
      <c r="K18" s="30"/>
      <c r="L18" s="3">
        <v>110</v>
      </c>
      <c r="M18" s="6" t="s">
        <v>70</v>
      </c>
      <c r="N18" s="2"/>
    </row>
    <row r="19" spans="1:14">
      <c r="A19" s="2"/>
      <c r="B19" s="2"/>
      <c r="C19" s="2"/>
      <c r="D19" s="2"/>
      <c r="E19" s="2"/>
      <c r="F19" s="2"/>
      <c r="G19" s="2"/>
      <c r="H19" s="2"/>
      <c r="I19" s="2"/>
      <c r="J19" s="49" t="s">
        <v>72</v>
      </c>
      <c r="K19" s="49"/>
      <c r="L19" s="49"/>
      <c r="M19" s="49"/>
      <c r="N19" s="49"/>
    </row>
    <row r="20" spans="1:14" ht="32.25" customHeight="1">
      <c r="B20" s="45" t="s">
        <v>74</v>
      </c>
      <c r="C20" s="45"/>
      <c r="D20" s="45"/>
      <c r="E20" s="45"/>
      <c r="F20" s="45"/>
      <c r="G20" s="45"/>
      <c r="H20" s="45"/>
      <c r="I20" s="45"/>
      <c r="J20" s="45"/>
      <c r="K20" s="45"/>
      <c r="L20" s="45"/>
      <c r="M20" s="45"/>
    </row>
    <row r="21" spans="1:14" ht="12.75" thickBot="1"/>
    <row r="22" spans="1:14" s="2" customFormat="1" ht="26.25" customHeight="1" thickBot="1">
      <c r="A22" s="44" t="s">
        <v>24</v>
      </c>
      <c r="B22" s="44"/>
      <c r="C22" s="19" t="s">
        <v>68</v>
      </c>
      <c r="D22" s="10" t="s">
        <v>54</v>
      </c>
      <c r="E22" s="11" t="s">
        <v>30</v>
      </c>
      <c r="F22" s="21" t="s">
        <v>26</v>
      </c>
      <c r="G22" s="12" t="s">
        <v>27</v>
      </c>
      <c r="H22" s="11" t="s">
        <v>25</v>
      </c>
      <c r="I22" s="22" t="s">
        <v>28</v>
      </c>
      <c r="J22" s="39" t="s">
        <v>29</v>
      </c>
      <c r="K22" s="40"/>
      <c r="L22" s="24" t="s">
        <v>75</v>
      </c>
      <c r="M22" s="10" t="s">
        <v>53</v>
      </c>
    </row>
    <row r="23" spans="1:14" s="2" customFormat="1" ht="12.75" thickBot="1">
      <c r="A23" s="3"/>
      <c r="B23" s="5" t="str">
        <f>IF(A23="","",A23+1)</f>
        <v/>
      </c>
      <c r="C23" s="3"/>
      <c r="D23" s="5" t="str">
        <f>IF(A23="","",$H$18*C23)</f>
        <v/>
      </c>
      <c r="E23" s="7" t="str">
        <f>IF(D23="","",D23*60)</f>
        <v/>
      </c>
      <c r="F23" s="9"/>
      <c r="G23" s="8" t="str">
        <f>IF(F23="","",ROUND(E23/1000/60/((F23/1000)^2*PI()/4),2))</f>
        <v/>
      </c>
      <c r="H23" s="7" t="str">
        <f t="shared" ref="H23:H31" si="0">IF(I23="","",ROUND(J23/I23*1000,2))</f>
        <v/>
      </c>
      <c r="I23" s="9"/>
      <c r="J23" s="27" t="str">
        <f t="shared" ref="J23:J31" si="1">IF(F23="","",ROUND(IF(F23&lt;=50,(0.0126+((0.01739-0.1087*M23)/(G23)^(1/2)))*(I23/M23)*(G23^2/(2*9.8)),10.666*$L$18^(-1.85)*(F23/1000)^(-4.87)*(E23/(1000*60))^1.85*I23),3))</f>
        <v/>
      </c>
      <c r="K23" s="28"/>
      <c r="L23" s="24" t="str">
        <f>IF(G23="","",IF(G23&lt;2,"OK","2ｍ/秒ｵｰﾊﾞｰ"))</f>
        <v/>
      </c>
      <c r="M23" s="5" t="str">
        <f>IF(F23="","",F23/1000)</f>
        <v/>
      </c>
    </row>
    <row r="24" spans="1:14" s="2" customFormat="1" ht="12.75" thickBot="1">
      <c r="A24" s="3"/>
      <c r="B24" s="5" t="str">
        <f t="shared" ref="B24:B31" si="2">IF(A24="","",A24+1)</f>
        <v/>
      </c>
      <c r="C24" s="3"/>
      <c r="D24" s="5" t="str">
        <f>IF(A24="","",D23+$H$18*C24)</f>
        <v/>
      </c>
      <c r="E24" s="7" t="str">
        <f t="shared" ref="E24:E31" si="3">IF(D24="","",D24*60)</f>
        <v/>
      </c>
      <c r="F24" s="9"/>
      <c r="G24" s="8" t="str">
        <f t="shared" ref="G24:G31" si="4">IF(F24="","",ROUND(E24/1000/60/((F24/1000)^2*PI()/4),2))</f>
        <v/>
      </c>
      <c r="H24" s="7" t="str">
        <f t="shared" si="0"/>
        <v/>
      </c>
      <c r="I24" s="9"/>
      <c r="J24" s="27" t="str">
        <f t="shared" si="1"/>
        <v/>
      </c>
      <c r="K24" s="28"/>
      <c r="L24" s="24" t="str">
        <f t="shared" ref="L24:L31" si="5">IF(G24="","",IF(G24&lt;2,"OK","2ｍ/秒ｵｰﾊﾞｰ"))</f>
        <v/>
      </c>
      <c r="M24" s="5" t="str">
        <f>IF(F24="","",F24/1000)</f>
        <v/>
      </c>
    </row>
    <row r="25" spans="1:14" s="2" customFormat="1" ht="12.75" thickBot="1">
      <c r="A25" s="3"/>
      <c r="B25" s="5" t="str">
        <f t="shared" si="2"/>
        <v/>
      </c>
      <c r="C25" s="3"/>
      <c r="D25" s="5" t="str">
        <f>IF(A25="","",D24+$H$18*C25)</f>
        <v/>
      </c>
      <c r="E25" s="7" t="str">
        <f t="shared" si="3"/>
        <v/>
      </c>
      <c r="F25" s="9"/>
      <c r="G25" s="8" t="str">
        <f t="shared" si="4"/>
        <v/>
      </c>
      <c r="H25" s="7" t="str">
        <f t="shared" si="0"/>
        <v/>
      </c>
      <c r="I25" s="9"/>
      <c r="J25" s="27" t="str">
        <f t="shared" si="1"/>
        <v/>
      </c>
      <c r="K25" s="28"/>
      <c r="L25" s="24" t="str">
        <f t="shared" si="5"/>
        <v/>
      </c>
      <c r="M25" s="5" t="str">
        <f>IF(F25="","",F25/1000)</f>
        <v/>
      </c>
    </row>
    <row r="26" spans="1:14" s="2" customFormat="1" ht="12.75" thickBot="1">
      <c r="A26" s="3"/>
      <c r="B26" s="5" t="str">
        <f t="shared" si="2"/>
        <v/>
      </c>
      <c r="C26" s="3"/>
      <c r="D26" s="5" t="str">
        <f>IF(A26="","",D25+$H$18*C26)</f>
        <v/>
      </c>
      <c r="E26" s="7" t="str">
        <f t="shared" si="3"/>
        <v/>
      </c>
      <c r="F26" s="9"/>
      <c r="G26" s="8" t="str">
        <f t="shared" si="4"/>
        <v/>
      </c>
      <c r="H26" s="7" t="str">
        <f t="shared" si="0"/>
        <v/>
      </c>
      <c r="I26" s="9"/>
      <c r="J26" s="27" t="str">
        <f t="shared" si="1"/>
        <v/>
      </c>
      <c r="K26" s="28"/>
      <c r="L26" s="24" t="str">
        <f t="shared" si="5"/>
        <v/>
      </c>
      <c r="M26" s="5" t="str">
        <f>IF(F26="","",F26/1000)</f>
        <v/>
      </c>
    </row>
    <row r="27" spans="1:14" s="2" customFormat="1" ht="12.75" thickBot="1">
      <c r="A27" s="3"/>
      <c r="B27" s="5" t="str">
        <f t="shared" ref="B27:B30" si="6">IF(A27="","",A27+1)</f>
        <v/>
      </c>
      <c r="C27" s="3"/>
      <c r="D27" s="5" t="str">
        <f t="shared" ref="D27:D30" si="7">IF(A27="","",D26+$H$18*C27)</f>
        <v/>
      </c>
      <c r="E27" s="7" t="str">
        <f t="shared" ref="E27:E30" si="8">IF(D27="","",D27*60)</f>
        <v/>
      </c>
      <c r="F27" s="9"/>
      <c r="G27" s="8" t="str">
        <f t="shared" ref="G27:G30" si="9">IF(F27="","",ROUND(E27/1000/60/((F27/1000)^2*PI()/4),2))</f>
        <v/>
      </c>
      <c r="H27" s="7" t="str">
        <f t="shared" si="0"/>
        <v/>
      </c>
      <c r="I27" s="9"/>
      <c r="J27" s="27" t="str">
        <f t="shared" si="1"/>
        <v/>
      </c>
      <c r="K27" s="28"/>
      <c r="L27" s="24" t="str">
        <f t="shared" si="5"/>
        <v/>
      </c>
      <c r="M27" s="5" t="str">
        <f t="shared" ref="M27:M30" si="10">IF(F27="","",F27/1000)</f>
        <v/>
      </c>
    </row>
    <row r="28" spans="1:14" s="2" customFormat="1" ht="12.75" thickBot="1">
      <c r="A28" s="3"/>
      <c r="B28" s="5" t="str">
        <f t="shared" si="6"/>
        <v/>
      </c>
      <c r="C28" s="3"/>
      <c r="D28" s="5" t="str">
        <f t="shared" si="7"/>
        <v/>
      </c>
      <c r="E28" s="7" t="str">
        <f t="shared" si="8"/>
        <v/>
      </c>
      <c r="F28" s="9"/>
      <c r="G28" s="8" t="str">
        <f t="shared" si="9"/>
        <v/>
      </c>
      <c r="H28" s="7" t="str">
        <f t="shared" si="0"/>
        <v/>
      </c>
      <c r="I28" s="9"/>
      <c r="J28" s="27" t="str">
        <f t="shared" si="1"/>
        <v/>
      </c>
      <c r="K28" s="28"/>
      <c r="L28" s="24" t="str">
        <f t="shared" si="5"/>
        <v/>
      </c>
      <c r="M28" s="5" t="str">
        <f t="shared" si="10"/>
        <v/>
      </c>
    </row>
    <row r="29" spans="1:14" s="2" customFormat="1" ht="12.75" thickBot="1">
      <c r="A29" s="3"/>
      <c r="B29" s="5" t="str">
        <f t="shared" si="6"/>
        <v/>
      </c>
      <c r="C29" s="3"/>
      <c r="D29" s="5" t="str">
        <f t="shared" si="7"/>
        <v/>
      </c>
      <c r="E29" s="7" t="str">
        <f t="shared" si="8"/>
        <v/>
      </c>
      <c r="F29" s="9"/>
      <c r="G29" s="8" t="str">
        <f t="shared" si="9"/>
        <v/>
      </c>
      <c r="H29" s="7" t="str">
        <f t="shared" si="0"/>
        <v/>
      </c>
      <c r="I29" s="9"/>
      <c r="J29" s="27" t="str">
        <f t="shared" si="1"/>
        <v/>
      </c>
      <c r="K29" s="28"/>
      <c r="L29" s="24" t="str">
        <f t="shared" si="5"/>
        <v/>
      </c>
      <c r="M29" s="5" t="str">
        <f t="shared" si="10"/>
        <v/>
      </c>
    </row>
    <row r="30" spans="1:14" s="2" customFormat="1" ht="12.75" thickBot="1">
      <c r="A30" s="3"/>
      <c r="B30" s="5" t="str">
        <f t="shared" si="6"/>
        <v/>
      </c>
      <c r="C30" s="3"/>
      <c r="D30" s="5" t="str">
        <f t="shared" si="7"/>
        <v/>
      </c>
      <c r="E30" s="7" t="str">
        <f t="shared" si="8"/>
        <v/>
      </c>
      <c r="F30" s="9"/>
      <c r="G30" s="8" t="str">
        <f t="shared" si="9"/>
        <v/>
      </c>
      <c r="H30" s="7" t="str">
        <f t="shared" si="0"/>
        <v/>
      </c>
      <c r="I30" s="9"/>
      <c r="J30" s="27" t="str">
        <f t="shared" si="1"/>
        <v/>
      </c>
      <c r="K30" s="28"/>
      <c r="L30" s="24" t="str">
        <f t="shared" si="5"/>
        <v/>
      </c>
      <c r="M30" s="5" t="str">
        <f t="shared" si="10"/>
        <v/>
      </c>
    </row>
    <row r="31" spans="1:14" s="2" customFormat="1" ht="12.75" thickBot="1">
      <c r="A31" s="3"/>
      <c r="B31" s="5" t="str">
        <f t="shared" si="2"/>
        <v/>
      </c>
      <c r="C31" s="3"/>
      <c r="D31" s="5" t="str">
        <f>IF(A31="","",#REF!+$H$18*C31)</f>
        <v/>
      </c>
      <c r="E31" s="7" t="str">
        <f t="shared" si="3"/>
        <v/>
      </c>
      <c r="F31" s="9"/>
      <c r="G31" s="8" t="str">
        <f t="shared" si="4"/>
        <v/>
      </c>
      <c r="H31" s="7" t="str">
        <f t="shared" si="0"/>
        <v/>
      </c>
      <c r="I31" s="9"/>
      <c r="J31" s="27" t="str">
        <f t="shared" si="1"/>
        <v/>
      </c>
      <c r="K31" s="28"/>
      <c r="L31" s="24" t="str">
        <f t="shared" si="5"/>
        <v/>
      </c>
      <c r="M31" s="5" t="str">
        <f>IF(F31="","",F31/1000)</f>
        <v/>
      </c>
    </row>
    <row r="32" spans="1:14" s="2" customFormat="1">
      <c r="C32" s="2">
        <f>SUM(C23:C31)</f>
        <v>0</v>
      </c>
    </row>
    <row r="33" spans="1:14" s="2" customFormat="1">
      <c r="A33" s="43" t="s">
        <v>51</v>
      </c>
      <c r="B33" s="43"/>
      <c r="C33" s="13"/>
      <c r="J33" s="50">
        <f>SUM(J23:J31)</f>
        <v>0</v>
      </c>
      <c r="K33" s="28"/>
    </row>
    <row r="34" spans="1:14" s="2" customFormat="1" ht="21.75" customHeight="1">
      <c r="A34" s="51" t="s">
        <v>65</v>
      </c>
      <c r="B34" s="51"/>
      <c r="C34" s="51"/>
      <c r="D34" s="51"/>
      <c r="E34" s="51"/>
      <c r="F34" s="51"/>
      <c r="G34" s="51"/>
      <c r="H34" s="51"/>
      <c r="I34" s="51"/>
      <c r="J34" s="51"/>
      <c r="K34" s="51"/>
      <c r="L34" s="51"/>
      <c r="M34" s="51"/>
      <c r="N34" s="51"/>
    </row>
    <row r="35" spans="1:14" s="2" customFormat="1">
      <c r="A35" s="1" t="s">
        <v>52</v>
      </c>
    </row>
    <row r="36" spans="1:14" s="2" customFormat="1" ht="12.75" thickBot="1"/>
    <row r="37" spans="1:14" s="2" customFormat="1" ht="12.75" thickBot="1">
      <c r="B37" s="2" t="s">
        <v>33</v>
      </c>
      <c r="F37" s="9"/>
      <c r="G37" s="2" t="s">
        <v>32</v>
      </c>
      <c r="H37" s="2">
        <f>F37*102</f>
        <v>0</v>
      </c>
      <c r="I37" s="2" t="s">
        <v>31</v>
      </c>
      <c r="J37" s="2" t="s">
        <v>69</v>
      </c>
    </row>
    <row r="38" spans="1:14" s="2" customFormat="1" ht="15.75" customHeight="1">
      <c r="B38" s="2" t="s">
        <v>34</v>
      </c>
      <c r="F38" s="33" t="str">
        <f>H37&amp;" － "&amp;J33&amp;" = "</f>
        <v xml:space="preserve">0 － 0 = </v>
      </c>
      <c r="G38" s="33"/>
      <c r="H38" s="2">
        <f>H37-J33</f>
        <v>0</v>
      </c>
      <c r="I38" s="2" t="s">
        <v>31</v>
      </c>
      <c r="J38" s="20" t="str">
        <f>IF(M38="OK","&gt;","&lt;")</f>
        <v>&lt;</v>
      </c>
      <c r="K38" s="43" t="s">
        <v>73</v>
      </c>
      <c r="L38" s="43"/>
      <c r="M38" s="23" t="str">
        <f>IF(H38=0,"",IF(H38&lt;15.3,"不可","OK"))</f>
        <v/>
      </c>
    </row>
  </sheetData>
  <mergeCells count="45">
    <mergeCell ref="F38:G38"/>
    <mergeCell ref="J31:K31"/>
    <mergeCell ref="J30:K30"/>
    <mergeCell ref="J29:K29"/>
    <mergeCell ref="J28:K28"/>
    <mergeCell ref="J33:K33"/>
    <mergeCell ref="K38:L38"/>
    <mergeCell ref="A34:N34"/>
    <mergeCell ref="C5:H5"/>
    <mergeCell ref="C4:H4"/>
    <mergeCell ref="C3:H3"/>
    <mergeCell ref="C2:H2"/>
    <mergeCell ref="J19:N19"/>
    <mergeCell ref="A1:N1"/>
    <mergeCell ref="A2:B2"/>
    <mergeCell ref="A5:B5"/>
    <mergeCell ref="A4:B4"/>
    <mergeCell ref="A33:B33"/>
    <mergeCell ref="A22:B22"/>
    <mergeCell ref="A3:B3"/>
    <mergeCell ref="A18:B18"/>
    <mergeCell ref="A16:B16"/>
    <mergeCell ref="A15:B15"/>
    <mergeCell ref="A8:B8"/>
    <mergeCell ref="A7:B7"/>
    <mergeCell ref="B20:M20"/>
    <mergeCell ref="A14:B14"/>
    <mergeCell ref="A13:B13"/>
    <mergeCell ref="A11:B11"/>
    <mergeCell ref="J27:K27"/>
    <mergeCell ref="J18:K18"/>
    <mergeCell ref="A10:B10"/>
    <mergeCell ref="A9:B9"/>
    <mergeCell ref="G7:H7"/>
    <mergeCell ref="G11:M13"/>
    <mergeCell ref="C11:D11"/>
    <mergeCell ref="C10:D10"/>
    <mergeCell ref="C9:D9"/>
    <mergeCell ref="C8:D8"/>
    <mergeCell ref="C7:D7"/>
    <mergeCell ref="J26:K26"/>
    <mergeCell ref="J25:K25"/>
    <mergeCell ref="J24:K24"/>
    <mergeCell ref="J23:K23"/>
    <mergeCell ref="J22:K22"/>
  </mergeCells>
  <phoneticPr fontId="1"/>
  <pageMargins left="0.70866141732283472" right="0.70866141732283472" top="0.55000000000000004" bottom="0.42" header="0.25"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dimension ref="A1:E17"/>
  <sheetViews>
    <sheetView workbookViewId="0">
      <selection activeCell="E6" sqref="E6"/>
    </sheetView>
  </sheetViews>
  <sheetFormatPr defaultRowHeight="12"/>
  <cols>
    <col min="1" max="1" width="8.140625" customWidth="1"/>
    <col min="3" max="3" width="5.140625" customWidth="1"/>
    <col min="5" max="5" width="10.42578125" customWidth="1"/>
  </cols>
  <sheetData>
    <row r="1" spans="1:5" ht="19.5" customHeight="1">
      <c r="A1" t="s">
        <v>58</v>
      </c>
    </row>
    <row r="2" spans="1:5" ht="19.5" customHeight="1"/>
    <row r="3" spans="1:5" ht="19.5" customHeight="1"/>
    <row r="4" spans="1:5" ht="36" customHeight="1">
      <c r="A4" s="15"/>
      <c r="B4" s="52" t="s">
        <v>59</v>
      </c>
      <c r="C4" s="53"/>
      <c r="D4" s="54"/>
      <c r="E4" s="17" t="s">
        <v>60</v>
      </c>
    </row>
    <row r="5" spans="1:5" ht="21" customHeight="1">
      <c r="A5" s="15">
        <v>1</v>
      </c>
      <c r="B5" s="16">
        <v>1</v>
      </c>
      <c r="C5" s="16" t="s">
        <v>61</v>
      </c>
      <c r="D5" s="16">
        <v>3</v>
      </c>
      <c r="E5" s="16">
        <v>100</v>
      </c>
    </row>
    <row r="6" spans="1:5" ht="21" customHeight="1">
      <c r="A6" s="15">
        <v>2</v>
      </c>
      <c r="B6" s="16">
        <v>4</v>
      </c>
      <c r="C6" s="16" t="s">
        <v>61</v>
      </c>
      <c r="D6" s="16">
        <v>10</v>
      </c>
      <c r="E6" s="16">
        <v>90</v>
      </c>
    </row>
    <row r="7" spans="1:5" ht="21" customHeight="1">
      <c r="A7" s="15">
        <v>3</v>
      </c>
      <c r="B7" s="16">
        <v>11</v>
      </c>
      <c r="C7" s="16" t="s">
        <v>61</v>
      </c>
      <c r="D7" s="16">
        <v>20</v>
      </c>
      <c r="E7" s="16">
        <v>80</v>
      </c>
    </row>
    <row r="8" spans="1:5" ht="21" customHeight="1">
      <c r="A8" s="15">
        <v>4</v>
      </c>
      <c r="B8" s="16">
        <v>21</v>
      </c>
      <c r="C8" s="16" t="s">
        <v>61</v>
      </c>
      <c r="D8" s="16">
        <v>30</v>
      </c>
      <c r="E8" s="16">
        <v>70</v>
      </c>
    </row>
    <row r="9" spans="1:5" ht="21" customHeight="1">
      <c r="A9" s="15">
        <v>5</v>
      </c>
      <c r="B9" s="16">
        <v>31</v>
      </c>
      <c r="C9" s="16" t="s">
        <v>61</v>
      </c>
      <c r="D9" s="16">
        <v>40</v>
      </c>
      <c r="E9" s="16">
        <v>65</v>
      </c>
    </row>
    <row r="10" spans="1:5" ht="21" customHeight="1">
      <c r="A10" s="15">
        <v>6</v>
      </c>
      <c r="B10" s="16">
        <v>41</v>
      </c>
      <c r="C10" s="16" t="s">
        <v>61</v>
      </c>
      <c r="D10" s="16">
        <v>60</v>
      </c>
      <c r="E10" s="16">
        <v>60</v>
      </c>
    </row>
    <row r="11" spans="1:5" ht="21" customHeight="1">
      <c r="A11" s="15">
        <v>7</v>
      </c>
      <c r="B11" s="16">
        <v>61</v>
      </c>
      <c r="C11" s="16" t="s">
        <v>61</v>
      </c>
      <c r="D11" s="16">
        <v>80</v>
      </c>
      <c r="E11" s="16">
        <v>55</v>
      </c>
    </row>
    <row r="12" spans="1:5" ht="21" customHeight="1">
      <c r="A12" s="15">
        <v>8</v>
      </c>
      <c r="B12" s="16">
        <v>81</v>
      </c>
      <c r="C12" s="16" t="s">
        <v>61</v>
      </c>
      <c r="D12" s="16">
        <v>100</v>
      </c>
      <c r="E12" s="16">
        <v>50</v>
      </c>
    </row>
    <row r="13" spans="1:5" ht="21" customHeight="1"/>
    <row r="14" spans="1:5" ht="21" customHeight="1"/>
    <row r="15" spans="1:5" ht="21" customHeight="1"/>
    <row r="16" spans="1:5" ht="21" customHeight="1"/>
    <row r="17" ht="21" customHeight="1"/>
  </sheetData>
  <mergeCells count="1">
    <mergeCell ref="B4:D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造成地給水本管水理計算書</vt:lpstr>
      <vt:lpstr>Sheet3</vt:lpstr>
      <vt:lpstr>造成地給水本管水理計算書!Print_Area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t12068</dc:creator>
  <cp:lastModifiedBy>t12068</cp:lastModifiedBy>
  <cp:lastPrinted>2013-10-26T06:55:34Z</cp:lastPrinted>
  <dcterms:created xsi:type="dcterms:W3CDTF">2013-05-07T10:23:22Z</dcterms:created>
  <dcterms:modified xsi:type="dcterms:W3CDTF">2014-01-23T00:58:48Z</dcterms:modified>
</cp:coreProperties>
</file>