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emf" ContentType="image/x-emf"/>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Default Extension="docx" ContentType="application/vnd.openxmlformats-officedocument.wordprocessingml.document"/>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60" windowWidth="24900" windowHeight="13620"/>
  </bookViews>
  <sheets>
    <sheet name="受水槽水理計算シート" sheetId="7" r:id="rId1"/>
    <sheet name="受水槽水理計算例　定水位弁" sheetId="1" r:id="rId2"/>
    <sheet name="受水槽水理計算例 ﾎﾞｰﾙﾀｯﾌﾟ" sheetId="8" r:id="rId3"/>
    <sheet name="設計用資料" sheetId="2" r:id="rId4"/>
  </sheets>
  <definedNames>
    <definedName name="_xlnm.Print_Area" localSheetId="0">受水槽水理計算シート!$A$1:$I$350</definedName>
    <definedName name="_xlnm.Print_Area" localSheetId="2">'受水槽水理計算例 ﾎﾞｰﾙﾀｯﾌﾟ'!$A$1:$I$379</definedName>
    <definedName name="_xlnm.Print_Area" localSheetId="1">'受水槽水理計算例　定水位弁'!$A$1:$I$339</definedName>
    <definedName name="_xlnm.Print_Area" localSheetId="3">設計用資料!$A$1:$J$195</definedName>
  </definedNames>
  <calcPr calcId="125725"/>
</workbook>
</file>

<file path=xl/calcChain.xml><?xml version="1.0" encoding="utf-8"?>
<calcChain xmlns="http://schemas.openxmlformats.org/spreadsheetml/2006/main">
  <c r="D275" i="1"/>
  <c r="C275"/>
  <c r="D274"/>
  <c r="C274"/>
  <c r="D273"/>
  <c r="C273"/>
  <c r="D272"/>
  <c r="C272"/>
  <c r="D271"/>
  <c r="C271"/>
  <c r="D314" i="7" l="1"/>
  <c r="I314" s="1"/>
  <c r="C314"/>
  <c r="D313"/>
  <c r="I313" s="1"/>
  <c r="C313"/>
  <c r="D312"/>
  <c r="I312" s="1"/>
  <c r="C312"/>
  <c r="D212"/>
  <c r="C212"/>
  <c r="D211"/>
  <c r="C211"/>
  <c r="D210"/>
  <c r="C210"/>
  <c r="E363" i="8"/>
  <c r="C245" i="1"/>
  <c r="D197" i="7"/>
  <c r="C284" s="1"/>
  <c r="D195"/>
  <c r="D189" i="1"/>
  <c r="D187"/>
  <c r="D197" i="8"/>
  <c r="C284" s="1"/>
  <c r="D195"/>
  <c r="J314"/>
  <c r="G314"/>
  <c r="F314"/>
  <c r="D314"/>
  <c r="I314" s="1"/>
  <c r="C314"/>
  <c r="J313"/>
  <c r="G313"/>
  <c r="F313"/>
  <c r="D313"/>
  <c r="I313" s="1"/>
  <c r="C313"/>
  <c r="J312"/>
  <c r="G312"/>
  <c r="F312"/>
  <c r="D312"/>
  <c r="I312" s="1"/>
  <c r="C312"/>
  <c r="J311"/>
  <c r="G311"/>
  <c r="F311"/>
  <c r="D311"/>
  <c r="I311" s="1"/>
  <c r="C311"/>
  <c r="J310"/>
  <c r="G310"/>
  <c r="F310"/>
  <c r="D310"/>
  <c r="I310" s="1"/>
  <c r="C310"/>
  <c r="C289"/>
  <c r="G212"/>
  <c r="G211"/>
  <c r="G210"/>
  <c r="G209"/>
  <c r="I207"/>
  <c r="G207"/>
  <c r="F207"/>
  <c r="D207"/>
  <c r="C207"/>
  <c r="G35"/>
  <c r="F22"/>
  <c r="F21"/>
  <c r="F20"/>
  <c r="F19"/>
  <c r="F18"/>
  <c r="C207" i="7"/>
  <c r="C206"/>
  <c r="C205"/>
  <c r="I275" i="1"/>
  <c r="I274"/>
  <c r="C199"/>
  <c r="C198"/>
  <c r="C197"/>
  <c r="J314" i="7"/>
  <c r="G314"/>
  <c r="F314"/>
  <c r="J313"/>
  <c r="G313"/>
  <c r="F313"/>
  <c r="J312"/>
  <c r="G312"/>
  <c r="F312"/>
  <c r="C289"/>
  <c r="G212"/>
  <c r="F212"/>
  <c r="G211"/>
  <c r="F211"/>
  <c r="G210"/>
  <c r="F210"/>
  <c r="G209"/>
  <c r="I207"/>
  <c r="G207"/>
  <c r="F207"/>
  <c r="D207"/>
  <c r="I206"/>
  <c r="G206"/>
  <c r="F206"/>
  <c r="D206"/>
  <c r="I205"/>
  <c r="G205"/>
  <c r="F205"/>
  <c r="D205"/>
  <c r="G35"/>
  <c r="F22"/>
  <c r="F21"/>
  <c r="F20"/>
  <c r="F19"/>
  <c r="F18"/>
  <c r="D199" i="1"/>
  <c r="D198"/>
  <c r="D197"/>
  <c r="J275"/>
  <c r="J274"/>
  <c r="J273"/>
  <c r="C250"/>
  <c r="G275"/>
  <c r="F275"/>
  <c r="G274"/>
  <c r="F274"/>
  <c r="G273"/>
  <c r="F273"/>
  <c r="I273"/>
  <c r="F197"/>
  <c r="I197" s="1"/>
  <c r="G197" s="1"/>
  <c r="I202"/>
  <c r="G202"/>
  <c r="F202"/>
  <c r="D202"/>
  <c r="C202"/>
  <c r="I204"/>
  <c r="G204"/>
  <c r="F204"/>
  <c r="D204"/>
  <c r="C204"/>
  <c r="I203"/>
  <c r="G203"/>
  <c r="F203"/>
  <c r="D203"/>
  <c r="C203"/>
  <c r="G201"/>
  <c r="I199"/>
  <c r="G199"/>
  <c r="F199"/>
  <c r="I198"/>
  <c r="G198"/>
  <c r="F198"/>
  <c r="F9"/>
  <c r="G28"/>
  <c r="F13"/>
  <c r="F12"/>
  <c r="F11"/>
  <c r="F10"/>
  <c r="F23" i="8" l="1"/>
  <c r="F24" s="1"/>
  <c r="E37" s="1"/>
  <c r="I315"/>
  <c r="F317" s="1"/>
  <c r="F318" s="1"/>
  <c r="E322" s="1"/>
  <c r="F23" i="7"/>
  <c r="F24" s="1"/>
  <c r="E37" s="1"/>
  <c r="F14" i="1"/>
  <c r="F15" s="1"/>
  <c r="E100" i="8" l="1"/>
  <c r="H100"/>
  <c r="D49"/>
  <c r="G49" s="1"/>
  <c r="E38"/>
  <c r="E38" i="7"/>
  <c r="E100"/>
  <c r="H100"/>
  <c r="D49"/>
  <c r="G49" s="1"/>
  <c r="E30" i="1"/>
  <c r="F336" i="7" l="1"/>
  <c r="E338" s="1"/>
  <c r="C311"/>
  <c r="F311" s="1"/>
  <c r="J311" s="1"/>
  <c r="C209"/>
  <c r="C310"/>
  <c r="F310" s="1"/>
  <c r="J310" s="1"/>
  <c r="C203"/>
  <c r="C204"/>
  <c r="F361" i="8"/>
  <c r="F362" s="1"/>
  <c r="C211"/>
  <c r="F211" s="1"/>
  <c r="C204"/>
  <c r="F204" s="1"/>
  <c r="I204" s="1"/>
  <c r="G204" s="1"/>
  <c r="C209"/>
  <c r="F209" s="1"/>
  <c r="C206"/>
  <c r="F206" s="1"/>
  <c r="I206" s="1"/>
  <c r="G206" s="1"/>
  <c r="C212"/>
  <c r="F212" s="1"/>
  <c r="C203"/>
  <c r="C210"/>
  <c r="F210" s="1"/>
  <c r="C205"/>
  <c r="F205" s="1"/>
  <c r="I205" s="1"/>
  <c r="G205" s="1"/>
  <c r="F209" i="7"/>
  <c r="F204"/>
  <c r="I204" s="1"/>
  <c r="G204" s="1"/>
  <c r="E91" i="1"/>
  <c r="E31"/>
  <c r="H91"/>
  <c r="D40"/>
  <c r="G40" s="1"/>
  <c r="F337" i="7" l="1"/>
  <c r="D209"/>
  <c r="D311"/>
  <c r="I311" s="1"/>
  <c r="G311" s="1"/>
  <c r="D310"/>
  <c r="I310" s="1"/>
  <c r="C195" i="1"/>
  <c r="C196"/>
  <c r="F196" s="1"/>
  <c r="I196" s="1"/>
  <c r="G196" s="1"/>
  <c r="D212" i="8"/>
  <c r="D211"/>
  <c r="D204"/>
  <c r="D203"/>
  <c r="F203"/>
  <c r="I203" s="1"/>
  <c r="D209"/>
  <c r="D206"/>
  <c r="D210"/>
  <c r="D205"/>
  <c r="D203" i="7"/>
  <c r="F203"/>
  <c r="I203" s="1"/>
  <c r="I213" s="1"/>
  <c r="D204"/>
  <c r="F272" i="1"/>
  <c r="J272" s="1"/>
  <c r="F271"/>
  <c r="C201"/>
  <c r="F201" s="1"/>
  <c r="F328"/>
  <c r="F329" s="1"/>
  <c r="E330" s="1"/>
  <c r="I315" i="7" l="1"/>
  <c r="F317" s="1"/>
  <c r="F318" s="1"/>
  <c r="E322" s="1"/>
  <c r="I272" i="1"/>
  <c r="G272" s="1"/>
  <c r="G203" i="8"/>
  <c r="I213"/>
  <c r="G203" i="7"/>
  <c r="G310"/>
  <c r="E284"/>
  <c r="G284"/>
  <c r="G285" s="1"/>
  <c r="E289" s="1"/>
  <c r="G289" s="1"/>
  <c r="C322" s="1"/>
  <c r="D196" i="1"/>
  <c r="D195"/>
  <c r="J271"/>
  <c r="D201"/>
  <c r="F195"/>
  <c r="I195" s="1"/>
  <c r="I205" s="1"/>
  <c r="G322" i="7" l="1"/>
  <c r="G323" s="1"/>
  <c r="E284" i="8"/>
  <c r="G284"/>
  <c r="G285" s="1"/>
  <c r="E289" s="1"/>
  <c r="G289" s="1"/>
  <c r="C322" s="1"/>
  <c r="G322" s="1"/>
  <c r="G323" s="1"/>
  <c r="I271" i="1"/>
  <c r="E245"/>
  <c r="G245"/>
  <c r="G246" s="1"/>
  <c r="E250" s="1"/>
  <c r="G250" s="1"/>
  <c r="G195"/>
  <c r="G271" l="1"/>
  <c r="I276"/>
  <c r="F278" s="1"/>
  <c r="F279" s="1"/>
  <c r="E282" s="1"/>
  <c r="G282" s="1"/>
  <c r="G283" s="1"/>
  <c r="C282"/>
</calcChain>
</file>

<file path=xl/sharedStrings.xml><?xml version="1.0" encoding="utf-8"?>
<sst xmlns="http://schemas.openxmlformats.org/spreadsheetml/2006/main" count="492" uniqueCount="157">
  <si>
    <t>受水槽水理計算書</t>
    <rPh sb="0" eb="3">
      <t>ジュスイソウ</t>
    </rPh>
    <rPh sb="3" eb="5">
      <t>スイリ</t>
    </rPh>
    <rPh sb="5" eb="8">
      <t>ケイサンショ</t>
    </rPh>
    <phoneticPr fontId="2"/>
  </si>
  <si>
    <t>１　計画1日使用水量の算定</t>
    <phoneticPr fontId="2"/>
  </si>
  <si>
    <t>（１）建物種類別単位給水量により算定する場合</t>
    <rPh sb="3" eb="5">
      <t>タテモノ</t>
    </rPh>
    <rPh sb="5" eb="8">
      <t>シュルイベツ</t>
    </rPh>
    <rPh sb="8" eb="10">
      <t>タンイ</t>
    </rPh>
    <rPh sb="10" eb="13">
      <t>キュウスイリョウ</t>
    </rPh>
    <rPh sb="16" eb="18">
      <t>サンテイ</t>
    </rPh>
    <rPh sb="20" eb="22">
      <t>バアイ</t>
    </rPh>
    <phoneticPr fontId="2"/>
  </si>
  <si>
    <t>手引　給紙装置工事編　P204　表１１－１「建物種類別単位給水量・使用時間・人員表」から建物種類による単位給水量を決定する。決定にあたっては建物の使用形態、類似施設による実績及び施主への聞き取りにより、給水装置工事主任技術者の判断で決定するものとする。</t>
    <rPh sb="0" eb="2">
      <t>テビキ</t>
    </rPh>
    <rPh sb="3" eb="5">
      <t>キュウシ</t>
    </rPh>
    <rPh sb="5" eb="7">
      <t>ソウチ</t>
    </rPh>
    <rPh sb="7" eb="9">
      <t>コウジ</t>
    </rPh>
    <rPh sb="9" eb="10">
      <t>ヘン</t>
    </rPh>
    <rPh sb="16" eb="17">
      <t>ヒョウ</t>
    </rPh>
    <rPh sb="22" eb="24">
      <t>タテモノ</t>
    </rPh>
    <rPh sb="24" eb="27">
      <t>シュルイベツ</t>
    </rPh>
    <rPh sb="27" eb="29">
      <t>タンイ</t>
    </rPh>
    <rPh sb="29" eb="32">
      <t>キュウスイリョウ</t>
    </rPh>
    <rPh sb="33" eb="35">
      <t>シヨウ</t>
    </rPh>
    <rPh sb="35" eb="37">
      <t>ジカン</t>
    </rPh>
    <rPh sb="38" eb="41">
      <t>ジンインヒョウ</t>
    </rPh>
    <rPh sb="44" eb="46">
      <t>タテモノ</t>
    </rPh>
    <rPh sb="46" eb="48">
      <t>シュルイ</t>
    </rPh>
    <rPh sb="51" eb="53">
      <t>タンイ</t>
    </rPh>
    <rPh sb="53" eb="56">
      <t>キュウスイリョウ</t>
    </rPh>
    <rPh sb="57" eb="59">
      <t>ケッテイ</t>
    </rPh>
    <rPh sb="62" eb="64">
      <t>ケッテイ</t>
    </rPh>
    <rPh sb="70" eb="72">
      <t>タテモノ</t>
    </rPh>
    <rPh sb="73" eb="75">
      <t>シヨウ</t>
    </rPh>
    <rPh sb="75" eb="77">
      <t>ケイタイ</t>
    </rPh>
    <rPh sb="78" eb="80">
      <t>ルイジ</t>
    </rPh>
    <rPh sb="80" eb="82">
      <t>シセツ</t>
    </rPh>
    <rPh sb="85" eb="87">
      <t>ジッセキ</t>
    </rPh>
    <rPh sb="87" eb="88">
      <t>オヨ</t>
    </rPh>
    <rPh sb="89" eb="91">
      <t>セシュ</t>
    </rPh>
    <rPh sb="93" eb="94">
      <t>キ</t>
    </rPh>
    <rPh sb="95" eb="96">
      <t>ト</t>
    </rPh>
    <rPh sb="101" eb="105">
      <t>キュウスイソウチ</t>
    </rPh>
    <rPh sb="105" eb="107">
      <t>コウジ</t>
    </rPh>
    <rPh sb="107" eb="109">
      <t>シュニン</t>
    </rPh>
    <rPh sb="109" eb="112">
      <t>ギジュツシャ</t>
    </rPh>
    <rPh sb="113" eb="115">
      <t>ハンダン</t>
    </rPh>
    <rPh sb="116" eb="118">
      <t>ケッテイ</t>
    </rPh>
    <phoneticPr fontId="2"/>
  </si>
  <si>
    <t>建物種類</t>
    <rPh sb="0" eb="2">
      <t>タテモノ</t>
    </rPh>
    <rPh sb="2" eb="4">
      <t>シュルイ</t>
    </rPh>
    <phoneticPr fontId="2"/>
  </si>
  <si>
    <t>使用時間</t>
    <rPh sb="0" eb="2">
      <t>シヨウ</t>
    </rPh>
    <rPh sb="2" eb="4">
      <t>ジカン</t>
    </rPh>
    <phoneticPr fontId="2"/>
  </si>
  <si>
    <t>番号</t>
    <rPh sb="0" eb="2">
      <t>バンゴウ</t>
    </rPh>
    <phoneticPr fontId="2"/>
  </si>
  <si>
    <t>規模
（人数、面積等）</t>
    <rPh sb="0" eb="2">
      <t>キボ</t>
    </rPh>
    <rPh sb="4" eb="6">
      <t>ニンズウ</t>
    </rPh>
    <rPh sb="7" eb="9">
      <t>メンセキ</t>
    </rPh>
    <rPh sb="9" eb="10">
      <t>トウ</t>
    </rPh>
    <phoneticPr fontId="2"/>
  </si>
  <si>
    <t>合計</t>
    <rPh sb="0" eb="2">
      <t>ゴウケイ</t>
    </rPh>
    <phoneticPr fontId="2"/>
  </si>
  <si>
    <t>（２）類似施設の使用実績により算定する場合</t>
    <rPh sb="3" eb="5">
      <t>ルイジ</t>
    </rPh>
    <rPh sb="5" eb="7">
      <t>シセツ</t>
    </rPh>
    <rPh sb="8" eb="10">
      <t>シヨウ</t>
    </rPh>
    <rPh sb="10" eb="12">
      <t>ジッセキ</t>
    </rPh>
    <rPh sb="15" eb="17">
      <t>サンテイ</t>
    </rPh>
    <rPh sb="19" eb="21">
      <t>バアイ</t>
    </rPh>
    <phoneticPr fontId="2"/>
  </si>
  <si>
    <t>類似する施設の使用実績により計画1日給水量を算定する場合は、一定期間の月間使用水量または日使用水量を比較し、決定することとなる。</t>
    <rPh sb="0" eb="2">
      <t>ルイジ</t>
    </rPh>
    <rPh sb="4" eb="6">
      <t>シセツ</t>
    </rPh>
    <rPh sb="7" eb="9">
      <t>シヨウ</t>
    </rPh>
    <rPh sb="9" eb="11">
      <t>ジッセキ</t>
    </rPh>
    <rPh sb="14" eb="16">
      <t>ケイカク</t>
    </rPh>
    <rPh sb="17" eb="18">
      <t>ニチ</t>
    </rPh>
    <rPh sb="18" eb="21">
      <t>キュウスイリョウ</t>
    </rPh>
    <rPh sb="22" eb="24">
      <t>サンテイ</t>
    </rPh>
    <rPh sb="26" eb="28">
      <t>バアイ</t>
    </rPh>
    <rPh sb="30" eb="32">
      <t>イッテイ</t>
    </rPh>
    <rPh sb="32" eb="34">
      <t>キカン</t>
    </rPh>
    <rPh sb="35" eb="37">
      <t>ゲッカン</t>
    </rPh>
    <rPh sb="37" eb="39">
      <t>シヨウ</t>
    </rPh>
    <rPh sb="39" eb="41">
      <t>スイリョウ</t>
    </rPh>
    <rPh sb="44" eb="45">
      <t>ニチ</t>
    </rPh>
    <rPh sb="45" eb="47">
      <t>シヨウ</t>
    </rPh>
    <rPh sb="47" eb="49">
      <t>スイリョウ</t>
    </rPh>
    <rPh sb="50" eb="52">
      <t>ヒカク</t>
    </rPh>
    <rPh sb="54" eb="56">
      <t>ケッテイ</t>
    </rPh>
    <phoneticPr fontId="2"/>
  </si>
  <si>
    <t>ａ）月間使用水量による場合</t>
    <rPh sb="2" eb="4">
      <t>ゲッカン</t>
    </rPh>
    <rPh sb="4" eb="6">
      <t>シヨウ</t>
    </rPh>
    <rPh sb="6" eb="8">
      <t>スイリョウ</t>
    </rPh>
    <rPh sb="11" eb="13">
      <t>バアイ</t>
    </rPh>
    <phoneticPr fontId="2"/>
  </si>
  <si>
    <t>ｂ）日使用水量による場合</t>
    <rPh sb="2" eb="3">
      <t>ニチ</t>
    </rPh>
    <rPh sb="3" eb="5">
      <t>シヨウ</t>
    </rPh>
    <rPh sb="5" eb="7">
      <t>スイリョウ</t>
    </rPh>
    <rPh sb="10" eb="12">
      <t>バアイ</t>
    </rPh>
    <phoneticPr fontId="2"/>
  </si>
  <si>
    <t>　直近1年間の使用実績を比較し、もっとも使用水量の多いものをその施設の月間稼働日数で割った値を有効数字2桁で切り上げ（例:５６２m3≒５７０m3、７３．5ｍ３＝７４ｍ３）たものをものを計画1日使用水量とする。</t>
    <rPh sb="1" eb="3">
      <t>チョッキン</t>
    </rPh>
    <rPh sb="4" eb="6">
      <t>ネンカン</t>
    </rPh>
    <rPh sb="7" eb="9">
      <t>シヨウ</t>
    </rPh>
    <rPh sb="9" eb="11">
      <t>ジッセキ</t>
    </rPh>
    <rPh sb="12" eb="14">
      <t>ヒカク</t>
    </rPh>
    <rPh sb="20" eb="22">
      <t>シヨウ</t>
    </rPh>
    <rPh sb="22" eb="24">
      <t>スイリョウ</t>
    </rPh>
    <rPh sb="25" eb="26">
      <t>オオ</t>
    </rPh>
    <rPh sb="45" eb="46">
      <t>アタイ</t>
    </rPh>
    <rPh sb="47" eb="49">
      <t>ユウコウ</t>
    </rPh>
    <rPh sb="49" eb="51">
      <t>スウジ</t>
    </rPh>
    <rPh sb="52" eb="53">
      <t>ケタ</t>
    </rPh>
    <rPh sb="54" eb="55">
      <t>キ</t>
    </rPh>
    <rPh sb="56" eb="57">
      <t>ア</t>
    </rPh>
    <rPh sb="59" eb="60">
      <t>レイ</t>
    </rPh>
    <rPh sb="92" eb="94">
      <t>ケイカク</t>
    </rPh>
    <rPh sb="95" eb="96">
      <t>ニチ</t>
    </rPh>
    <rPh sb="96" eb="98">
      <t>シヨウ</t>
    </rPh>
    <rPh sb="98" eb="100">
      <t>スイリョウ</t>
    </rPh>
    <phoneticPr fontId="2"/>
  </si>
  <si>
    <t>　1年間でもっとも使用水量の多いと考えられる月（一般的には8月から9月であるが、施設の性質を十分考慮し決定すること。）の1週間以上の連則した日使用水量の実績を比較し、最も多い日の使用実績を有効数字2桁で切り上げたものを計画1日使用水量とする。</t>
    <rPh sb="30" eb="31">
      <t>ガツ</t>
    </rPh>
    <rPh sb="34" eb="35">
      <t>ガツ</t>
    </rPh>
    <rPh sb="40" eb="42">
      <t>シセツ</t>
    </rPh>
    <rPh sb="43" eb="45">
      <t>セイシツ</t>
    </rPh>
    <rPh sb="46" eb="48">
      <t>ジュウブン</t>
    </rPh>
    <rPh sb="48" eb="50">
      <t>コウリョ</t>
    </rPh>
    <rPh sb="51" eb="53">
      <t>ケッテイ</t>
    </rPh>
    <rPh sb="61" eb="63">
      <t>シュウカン</t>
    </rPh>
    <rPh sb="63" eb="65">
      <t>イジョウ</t>
    </rPh>
    <rPh sb="66" eb="67">
      <t>レン</t>
    </rPh>
    <rPh sb="67" eb="68">
      <t>ソク</t>
    </rPh>
    <rPh sb="70" eb="71">
      <t>ニチ</t>
    </rPh>
    <rPh sb="71" eb="73">
      <t>シヨウ</t>
    </rPh>
    <rPh sb="73" eb="75">
      <t>スイリョウ</t>
    </rPh>
    <rPh sb="76" eb="78">
      <t>ジッセキ</t>
    </rPh>
    <rPh sb="79" eb="81">
      <t>ヒカク</t>
    </rPh>
    <rPh sb="83" eb="84">
      <t>モット</t>
    </rPh>
    <rPh sb="85" eb="86">
      <t>オオ</t>
    </rPh>
    <rPh sb="89" eb="91">
      <t>シヨウ</t>
    </rPh>
    <rPh sb="91" eb="93">
      <t>ジッセキ</t>
    </rPh>
    <rPh sb="94" eb="96">
      <t>ユウコウ</t>
    </rPh>
    <rPh sb="96" eb="98">
      <t>スウジ</t>
    </rPh>
    <rPh sb="99" eb="100">
      <t>ケタ</t>
    </rPh>
    <rPh sb="101" eb="102">
      <t>キ</t>
    </rPh>
    <rPh sb="103" eb="104">
      <t>ア</t>
    </rPh>
    <rPh sb="109" eb="111">
      <t>ケイカク</t>
    </rPh>
    <rPh sb="112" eb="113">
      <t>ニチ</t>
    </rPh>
    <rPh sb="113" eb="115">
      <t>シヨウ</t>
    </rPh>
    <rPh sb="115" eb="117">
      <t>スイリョウ</t>
    </rPh>
    <phoneticPr fontId="2"/>
  </si>
  <si>
    <t>　なお、使用実績により算定する場合は、比較する施設の規模、社会情勢による変動等を考慮し、給水装置工事主任技術者の判断により、容積余裕率として１．０から１．５の係数を掛けても良いものとする。</t>
    <rPh sb="4" eb="6">
      <t>シヨウ</t>
    </rPh>
    <rPh sb="6" eb="8">
      <t>ジッセキ</t>
    </rPh>
    <rPh sb="11" eb="13">
      <t>サンテイ</t>
    </rPh>
    <rPh sb="15" eb="17">
      <t>バアイ</t>
    </rPh>
    <rPh sb="19" eb="21">
      <t>ヒカク</t>
    </rPh>
    <rPh sb="23" eb="25">
      <t>シセツ</t>
    </rPh>
    <rPh sb="26" eb="28">
      <t>キボ</t>
    </rPh>
    <rPh sb="29" eb="31">
      <t>シャカイ</t>
    </rPh>
    <rPh sb="31" eb="33">
      <t>ジョウセイ</t>
    </rPh>
    <rPh sb="36" eb="38">
      <t>ヘンドウ</t>
    </rPh>
    <rPh sb="38" eb="39">
      <t>トウ</t>
    </rPh>
    <rPh sb="40" eb="42">
      <t>コウリョ</t>
    </rPh>
    <rPh sb="44" eb="46">
      <t>キュウスイ</t>
    </rPh>
    <rPh sb="46" eb="48">
      <t>ソウチ</t>
    </rPh>
    <rPh sb="48" eb="50">
      <t>コウジ</t>
    </rPh>
    <rPh sb="50" eb="52">
      <t>シュニン</t>
    </rPh>
    <rPh sb="52" eb="55">
      <t>ギジュツシャ</t>
    </rPh>
    <rPh sb="56" eb="58">
      <t>ハンダン</t>
    </rPh>
    <rPh sb="62" eb="64">
      <t>ヨウセキ</t>
    </rPh>
    <rPh sb="64" eb="67">
      <t>ヨユウリツ</t>
    </rPh>
    <rPh sb="79" eb="81">
      <t>ケイスウ</t>
    </rPh>
    <rPh sb="82" eb="83">
      <t>カ</t>
    </rPh>
    <rPh sb="86" eb="87">
      <t>ヨ</t>
    </rPh>
    <phoneticPr fontId="2"/>
  </si>
  <si>
    <t>日実績給水量（算定値）</t>
    <rPh sb="0" eb="1">
      <t>ニチ</t>
    </rPh>
    <rPh sb="1" eb="3">
      <t>ジッセキ</t>
    </rPh>
    <rPh sb="3" eb="6">
      <t>キュウスイリョウ</t>
    </rPh>
    <rPh sb="7" eb="10">
      <t>サンテイチ</t>
    </rPh>
    <phoneticPr fontId="2"/>
  </si>
  <si>
    <t>容積余裕率</t>
    <rPh sb="0" eb="2">
      <t>ヨウセキ</t>
    </rPh>
    <rPh sb="2" eb="5">
      <t>ヨユウリツ</t>
    </rPh>
    <phoneticPr fontId="2"/>
  </si>
  <si>
    <t>×</t>
    <phoneticPr fontId="2"/>
  </si>
  <si>
    <t>＝</t>
    <phoneticPr fontId="2"/>
  </si>
  <si>
    <t>計画1日使用水量</t>
    <rPh sb="0" eb="2">
      <t>ケイカク</t>
    </rPh>
    <rPh sb="3" eb="4">
      <t>ニチ</t>
    </rPh>
    <rPh sb="4" eb="6">
      <t>シヨウ</t>
    </rPh>
    <rPh sb="6" eb="8">
      <t>スイリョウ</t>
    </rPh>
    <phoneticPr fontId="2"/>
  </si>
  <si>
    <t>計画1日使用水量＝</t>
    <rPh sb="0" eb="2">
      <t>ケイカク</t>
    </rPh>
    <rPh sb="3" eb="4">
      <t>ニチ</t>
    </rPh>
    <rPh sb="4" eb="6">
      <t>シヨウ</t>
    </rPh>
    <rPh sb="6" eb="8">
      <t>スイリョウ</t>
    </rPh>
    <phoneticPr fontId="2"/>
  </si>
  <si>
    <t>単位給水量
(L)</t>
    <rPh sb="0" eb="2">
      <t>タンイ</t>
    </rPh>
    <rPh sb="2" eb="5">
      <t>キュウスイリョウ</t>
    </rPh>
    <phoneticPr fontId="2"/>
  </si>
  <si>
    <t>計画1日使用水量
(L)</t>
    <rPh sb="0" eb="2">
      <t>ケイカク</t>
    </rPh>
    <rPh sb="3" eb="4">
      <t>ニチ</t>
    </rPh>
    <rPh sb="4" eb="6">
      <t>シヨウ</t>
    </rPh>
    <rPh sb="6" eb="8">
      <t>スイリョウ</t>
    </rPh>
    <phoneticPr fontId="2"/>
  </si>
  <si>
    <t>m3/日</t>
    <rPh sb="3" eb="4">
      <t>ニチ</t>
    </rPh>
    <phoneticPr fontId="2"/>
  </si>
  <si>
    <t>時間あたり給水量＝</t>
    <rPh sb="0" eb="2">
      <t>ジカン</t>
    </rPh>
    <rPh sb="5" eb="8">
      <t>キュウスイリョウ</t>
    </rPh>
    <phoneticPr fontId="2"/>
  </si>
  <si>
    <t>m3/hr</t>
    <phoneticPr fontId="2"/>
  </si>
  <si>
    <t>*使用時間については、表１１－１を参考にするが、施設の使用実態等を考慮し、最終的には給水装置工事主任技術者の判断により使用時間を決定すること。</t>
    <rPh sb="1" eb="3">
      <t>シヨウ</t>
    </rPh>
    <rPh sb="3" eb="5">
      <t>ジカン</t>
    </rPh>
    <rPh sb="11" eb="12">
      <t>ヒョウ</t>
    </rPh>
    <rPh sb="17" eb="19">
      <t>サンコウ</t>
    </rPh>
    <rPh sb="24" eb="26">
      <t>シセツ</t>
    </rPh>
    <rPh sb="27" eb="29">
      <t>シヨウ</t>
    </rPh>
    <rPh sb="29" eb="31">
      <t>ジッタイ</t>
    </rPh>
    <rPh sb="31" eb="32">
      <t>トウ</t>
    </rPh>
    <rPh sb="33" eb="35">
      <t>コウリョ</t>
    </rPh>
    <rPh sb="37" eb="40">
      <t>サイシュウテキ</t>
    </rPh>
    <rPh sb="42" eb="44">
      <t>キュウスイ</t>
    </rPh>
    <rPh sb="44" eb="46">
      <t>ソウチ</t>
    </rPh>
    <rPh sb="46" eb="48">
      <t>コウジ</t>
    </rPh>
    <rPh sb="48" eb="50">
      <t>シュニン</t>
    </rPh>
    <rPh sb="50" eb="53">
      <t>ギジュツシャ</t>
    </rPh>
    <rPh sb="54" eb="56">
      <t>ハンダン</t>
    </rPh>
    <rPh sb="59" eb="61">
      <t>シヨウ</t>
    </rPh>
    <rPh sb="61" eb="63">
      <t>ジカン</t>
    </rPh>
    <rPh sb="64" eb="66">
      <t>ケッテイ</t>
    </rPh>
    <phoneticPr fontId="2"/>
  </si>
  <si>
    <t>①</t>
    <phoneticPr fontId="2"/>
  </si>
  <si>
    <t>②</t>
    <phoneticPr fontId="2"/>
  </si>
  <si>
    <t>区間</t>
    <rPh sb="0" eb="2">
      <t>クカン</t>
    </rPh>
    <phoneticPr fontId="2"/>
  </si>
  <si>
    <t>流量
（L/min)</t>
    <rPh sb="0" eb="2">
      <t>リュウリョウ</t>
    </rPh>
    <phoneticPr fontId="2"/>
  </si>
  <si>
    <t>流量
（L/sec)</t>
    <rPh sb="0" eb="2">
      <t>リュウリョウ</t>
    </rPh>
    <phoneticPr fontId="2"/>
  </si>
  <si>
    <t>仮定口径
mm</t>
    <rPh sb="0" eb="2">
      <t>カテイ</t>
    </rPh>
    <rPh sb="2" eb="4">
      <t>コウケイ</t>
    </rPh>
    <phoneticPr fontId="2"/>
  </si>
  <si>
    <t>動水勾配
‰</t>
    <rPh sb="0" eb="2">
      <t>ドウスイ</t>
    </rPh>
    <rPh sb="2" eb="4">
      <t>コウバイ</t>
    </rPh>
    <phoneticPr fontId="2"/>
  </si>
  <si>
    <t>延長
ｍ</t>
    <rPh sb="0" eb="2">
      <t>エンチョウ</t>
    </rPh>
    <phoneticPr fontId="2"/>
  </si>
  <si>
    <t>②～③</t>
    <phoneticPr fontId="2"/>
  </si>
  <si>
    <t>管内流速
m/sec</t>
    <rPh sb="0" eb="2">
      <t>カンナイ</t>
    </rPh>
    <rPh sb="2" eb="4">
      <t>リュウソク</t>
    </rPh>
    <phoneticPr fontId="2"/>
  </si>
  <si>
    <t>流速計数C=</t>
    <rPh sb="0" eb="3">
      <t>リュウソクケイ</t>
    </rPh>
    <rPh sb="3" eb="4">
      <t>スウ</t>
    </rPh>
    <phoneticPr fontId="2"/>
  </si>
  <si>
    <t>管内水頭損失合計</t>
    <rPh sb="0" eb="2">
      <t>カンナイ</t>
    </rPh>
    <rPh sb="2" eb="4">
      <t>スイトウ</t>
    </rPh>
    <rPh sb="4" eb="6">
      <t>ソンシツ</t>
    </rPh>
    <rPh sb="6" eb="8">
      <t>ゴウケイ</t>
    </rPh>
    <phoneticPr fontId="2"/>
  </si>
  <si>
    <t>＊不断水分岐、制水弁、曲管等の水頭損失が小さい給水用具につては、計算の簡易化のため除外している。</t>
    <rPh sb="1" eb="3">
      <t>フダン</t>
    </rPh>
    <rPh sb="3" eb="4">
      <t>スイ</t>
    </rPh>
    <rPh sb="4" eb="6">
      <t>ブンキ</t>
    </rPh>
    <rPh sb="7" eb="9">
      <t>セイスイ</t>
    </rPh>
    <rPh sb="9" eb="10">
      <t>ベン</t>
    </rPh>
    <rPh sb="11" eb="13">
      <t>キョクカン</t>
    </rPh>
    <rPh sb="13" eb="14">
      <t>トウ</t>
    </rPh>
    <rPh sb="15" eb="17">
      <t>スイトウ</t>
    </rPh>
    <rPh sb="17" eb="19">
      <t>ソンシツ</t>
    </rPh>
    <rPh sb="20" eb="21">
      <t>チイ</t>
    </rPh>
    <rPh sb="23" eb="25">
      <t>キュウスイ</t>
    </rPh>
    <rPh sb="25" eb="27">
      <t>ヨウグ</t>
    </rPh>
    <rPh sb="32" eb="34">
      <t>ケイサン</t>
    </rPh>
    <rPh sb="35" eb="38">
      <t>カンイカ</t>
    </rPh>
    <rPh sb="41" eb="43">
      <t>ジョガイ</t>
    </rPh>
    <phoneticPr fontId="2"/>
  </si>
  <si>
    <t>量水器</t>
    <rPh sb="0" eb="3">
      <t>リョウスイキ</t>
    </rPh>
    <phoneticPr fontId="2"/>
  </si>
  <si>
    <t>＊配水管からの分岐で、サドル付分水栓を使用する場合は水頭損失を算出すること。</t>
    <rPh sb="1" eb="4">
      <t>ハイスイカン</t>
    </rPh>
    <rPh sb="7" eb="9">
      <t>ブンキ</t>
    </rPh>
    <rPh sb="14" eb="15">
      <t>ツキ</t>
    </rPh>
    <rPh sb="15" eb="18">
      <t>ブンスイセン</t>
    </rPh>
    <rPh sb="19" eb="21">
      <t>シヨウ</t>
    </rPh>
    <rPh sb="23" eb="25">
      <t>バアイ</t>
    </rPh>
    <rPh sb="26" eb="28">
      <t>スイトウ</t>
    </rPh>
    <rPh sb="28" eb="30">
      <t>ソンシツ</t>
    </rPh>
    <rPh sb="31" eb="33">
      <t>サンシュツ</t>
    </rPh>
    <phoneticPr fontId="2"/>
  </si>
  <si>
    <t>＊伸縮止水栓、量水器については手引P90　図２－５，２－６により求め、損失水頭値を直接入力すること。</t>
    <rPh sb="1" eb="3">
      <t>シンシュク</t>
    </rPh>
    <rPh sb="3" eb="6">
      <t>シスイセン</t>
    </rPh>
    <rPh sb="7" eb="10">
      <t>リョウスイキ</t>
    </rPh>
    <rPh sb="15" eb="17">
      <t>テビキ</t>
    </rPh>
    <rPh sb="21" eb="22">
      <t>ズ</t>
    </rPh>
    <rPh sb="32" eb="33">
      <t>モト</t>
    </rPh>
    <rPh sb="35" eb="37">
      <t>ソンシツ</t>
    </rPh>
    <rPh sb="37" eb="40">
      <t>スイトウチ</t>
    </rPh>
    <rPh sb="41" eb="43">
      <t>チョクセツ</t>
    </rPh>
    <rPh sb="43" eb="45">
      <t>ニュウリョク</t>
    </rPh>
    <phoneticPr fontId="2"/>
  </si>
  <si>
    <t>２　受水槽容量の計算</t>
    <rPh sb="2" eb="5">
      <t>ジュスイソウ</t>
    </rPh>
    <rPh sb="5" eb="7">
      <t>ヨウリョウ</t>
    </rPh>
    <rPh sb="8" eb="10">
      <t>ケイサン</t>
    </rPh>
    <phoneticPr fontId="2"/>
  </si>
  <si>
    <t>３　受水槽への時間あたり給水量の決定</t>
    <rPh sb="2" eb="5">
      <t>ジュスイソウ</t>
    </rPh>
    <rPh sb="7" eb="9">
      <t>ジカン</t>
    </rPh>
    <rPh sb="12" eb="15">
      <t>キュウスイリョウ</t>
    </rPh>
    <rPh sb="16" eb="18">
      <t>ケッテイ</t>
    </rPh>
    <phoneticPr fontId="2"/>
  </si>
  <si>
    <t>　　受水槽の容量は、計画1日使用水量の４０％から６０％とするのが一般的である。給水装置工事主任技術者は、水の使用形態、需要者とのヒアリング結果を十分考慮し、受水槽の容量（有効容量）を決めなければならない。</t>
    <rPh sb="2" eb="5">
      <t>ジュスイソウ</t>
    </rPh>
    <rPh sb="6" eb="8">
      <t>ヨウリョウ</t>
    </rPh>
    <rPh sb="10" eb="12">
      <t>ケイカク</t>
    </rPh>
    <rPh sb="13" eb="14">
      <t>ニチ</t>
    </rPh>
    <rPh sb="14" eb="16">
      <t>シヨウ</t>
    </rPh>
    <rPh sb="16" eb="18">
      <t>スイリョウ</t>
    </rPh>
    <rPh sb="32" eb="35">
      <t>イッパンテキ</t>
    </rPh>
    <rPh sb="39" eb="41">
      <t>キュウスイ</t>
    </rPh>
    <rPh sb="41" eb="43">
      <t>ソウチ</t>
    </rPh>
    <rPh sb="43" eb="45">
      <t>コウジ</t>
    </rPh>
    <rPh sb="45" eb="47">
      <t>シュニン</t>
    </rPh>
    <rPh sb="47" eb="50">
      <t>ギジュツシャ</t>
    </rPh>
    <rPh sb="52" eb="53">
      <t>ミズ</t>
    </rPh>
    <rPh sb="54" eb="56">
      <t>シヨウ</t>
    </rPh>
    <rPh sb="56" eb="58">
      <t>ケイタイ</t>
    </rPh>
    <rPh sb="59" eb="62">
      <t>ジュヨウシャ</t>
    </rPh>
    <rPh sb="69" eb="71">
      <t>ケッカ</t>
    </rPh>
    <rPh sb="72" eb="74">
      <t>ジュウブン</t>
    </rPh>
    <rPh sb="74" eb="76">
      <t>コウリョ</t>
    </rPh>
    <rPh sb="78" eb="81">
      <t>ジュスイソウ</t>
    </rPh>
    <rPh sb="82" eb="84">
      <t>ヨウリョウ</t>
    </rPh>
    <rPh sb="85" eb="87">
      <t>ユウコウ</t>
    </rPh>
    <rPh sb="87" eb="89">
      <t>ヨウリョウ</t>
    </rPh>
    <rPh sb="91" eb="92">
      <t>キ</t>
    </rPh>
    <phoneticPr fontId="2"/>
  </si>
  <si>
    <t>受水槽容量＝</t>
    <rPh sb="0" eb="3">
      <t>ジュスイソウ</t>
    </rPh>
    <rPh sb="3" eb="5">
      <t>ヨウリョウ</t>
    </rPh>
    <phoneticPr fontId="2"/>
  </si>
  <si>
    <t>×</t>
    <phoneticPr fontId="2"/>
  </si>
  <si>
    <t>％</t>
    <phoneticPr fontId="2"/>
  </si>
  <si>
    <t>(有効容量)</t>
    <rPh sb="1" eb="3">
      <t>ユウコウ</t>
    </rPh>
    <rPh sb="3" eb="5">
      <t>ヨウリョウ</t>
    </rPh>
    <phoneticPr fontId="2"/>
  </si>
  <si>
    <t>＊設置する受水槽の規格は、手引P２０１　「受水槽一般図」にあるように、次の点に留意し、機種を選定すること。
①HWLの上空は30cm以上の空間を設けること。
②LLWLは流出管の上側の管径の１．５倍の位置となること。
③受水槽の有効容量はHWLとLLWLの間であること。</t>
    <rPh sb="1" eb="3">
      <t>セッチ</t>
    </rPh>
    <rPh sb="5" eb="8">
      <t>ジュスイソウ</t>
    </rPh>
    <rPh sb="9" eb="11">
      <t>キカク</t>
    </rPh>
    <rPh sb="13" eb="15">
      <t>テビキ</t>
    </rPh>
    <rPh sb="21" eb="24">
      <t>ジュスイソウ</t>
    </rPh>
    <rPh sb="24" eb="26">
      <t>イッパン</t>
    </rPh>
    <rPh sb="26" eb="27">
      <t>ズ</t>
    </rPh>
    <rPh sb="35" eb="36">
      <t>ツギ</t>
    </rPh>
    <rPh sb="37" eb="38">
      <t>テン</t>
    </rPh>
    <rPh sb="39" eb="41">
      <t>リュウイ</t>
    </rPh>
    <rPh sb="43" eb="45">
      <t>キシュ</t>
    </rPh>
    <rPh sb="46" eb="48">
      <t>センテイ</t>
    </rPh>
    <rPh sb="59" eb="61">
      <t>ジョウクウ</t>
    </rPh>
    <rPh sb="66" eb="68">
      <t>イジョウ</t>
    </rPh>
    <rPh sb="69" eb="71">
      <t>クウカン</t>
    </rPh>
    <rPh sb="72" eb="73">
      <t>モウ</t>
    </rPh>
    <rPh sb="85" eb="87">
      <t>リュウシュツ</t>
    </rPh>
    <rPh sb="87" eb="88">
      <t>カン</t>
    </rPh>
    <rPh sb="89" eb="91">
      <t>ウワガワ</t>
    </rPh>
    <rPh sb="93" eb="94">
      <t>ケイ</t>
    </rPh>
    <rPh sb="98" eb="99">
      <t>バイ</t>
    </rPh>
    <rPh sb="100" eb="102">
      <t>イチ</t>
    </rPh>
    <rPh sb="110" eb="113">
      <t>ジュスイソウ</t>
    </rPh>
    <rPh sb="114" eb="116">
      <t>ユウコウ</t>
    </rPh>
    <rPh sb="116" eb="118">
      <t>ヨウリョウ</t>
    </rPh>
    <rPh sb="128" eb="129">
      <t>アイダ</t>
    </rPh>
    <phoneticPr fontId="2"/>
  </si>
  <si>
    <t>小数第2位切り上げ</t>
    <rPh sb="0" eb="2">
      <t>ショウスウ</t>
    </rPh>
    <rPh sb="2" eb="3">
      <t>ダイ</t>
    </rPh>
    <rPh sb="4" eb="5">
      <t>イ</t>
    </rPh>
    <rPh sb="5" eb="6">
      <t>キ</t>
    </rPh>
    <rPh sb="7" eb="8">
      <t>ア</t>
    </rPh>
    <phoneticPr fontId="2"/>
  </si>
  <si>
    <t>損失
水頭</t>
    <rPh sb="0" eb="2">
      <t>ソンシツ</t>
    </rPh>
    <rPh sb="3" eb="5">
      <t>スイトウ</t>
    </rPh>
    <phoneticPr fontId="2"/>
  </si>
  <si>
    <t>③</t>
    <phoneticPr fontId="2"/>
  </si>
  <si>
    <t>定水位弁の二次側の給水管における損失水頭及び吐水口までの高さの差による水頭の損失を求める。</t>
    <rPh sb="0" eb="3">
      <t>テイスイイ</t>
    </rPh>
    <rPh sb="3" eb="4">
      <t>ベン</t>
    </rPh>
    <rPh sb="5" eb="8">
      <t>ニジガワ</t>
    </rPh>
    <rPh sb="9" eb="12">
      <t>キュウスイカン</t>
    </rPh>
    <rPh sb="16" eb="18">
      <t>ソンシツ</t>
    </rPh>
    <rPh sb="18" eb="20">
      <t>スイトウ</t>
    </rPh>
    <rPh sb="20" eb="21">
      <t>オヨ</t>
    </rPh>
    <rPh sb="22" eb="25">
      <t>トスイコウ</t>
    </rPh>
    <rPh sb="28" eb="29">
      <t>タカ</t>
    </rPh>
    <rPh sb="31" eb="32">
      <t>サ</t>
    </rPh>
    <rPh sb="35" eb="37">
      <t>スイトウ</t>
    </rPh>
    <rPh sb="38" eb="40">
      <t>ソンシツ</t>
    </rPh>
    <rPh sb="41" eb="42">
      <t>モト</t>
    </rPh>
    <phoneticPr fontId="2"/>
  </si>
  <si>
    <t>ｍ</t>
    <phoneticPr fontId="2"/>
  </si>
  <si>
    <t>≒</t>
    <phoneticPr fontId="2"/>
  </si>
  <si>
    <t>Mpa</t>
    <phoneticPr fontId="2"/>
  </si>
  <si>
    <t>＋</t>
    <phoneticPr fontId="2"/>
  </si>
  <si>
    <t>＝</t>
    <phoneticPr fontId="2"/>
  </si>
  <si>
    <t>損失水圧</t>
    <rPh sb="0" eb="2">
      <t>ソンシツ</t>
    </rPh>
    <rPh sb="2" eb="4">
      <t>スイアツ</t>
    </rPh>
    <phoneticPr fontId="2"/>
  </si>
  <si>
    <t>－</t>
    <phoneticPr fontId="2"/>
  </si>
  <si>
    <t>量水器口径別使用流量基準</t>
  </si>
  <si>
    <t>計画月使用水量＝</t>
    <rPh sb="0" eb="2">
      <t>ケイカク</t>
    </rPh>
    <rPh sb="2" eb="3">
      <t>ツキ</t>
    </rPh>
    <rPh sb="3" eb="5">
      <t>シヨウ</t>
    </rPh>
    <rPh sb="5" eb="7">
      <t>スイリョウ</t>
    </rPh>
    <phoneticPr fontId="2"/>
  </si>
  <si>
    <t>m3/月</t>
    <rPh sb="3" eb="4">
      <t>ツキ</t>
    </rPh>
    <phoneticPr fontId="2"/>
  </si>
  <si>
    <t>４　量水器の選定</t>
    <rPh sb="2" eb="5">
      <t>リョウスイキ</t>
    </rPh>
    <rPh sb="6" eb="8">
      <t>センテイ</t>
    </rPh>
    <phoneticPr fontId="2"/>
  </si>
  <si>
    <t>量水器の選定については時間あたり給水量､計画月使用水量及び計画1日使用水量から、手引　p１０８　表2－11「量水器口径別使用流量基準」により選定すること。</t>
    <rPh sb="0" eb="3">
      <t>リョウスイキ</t>
    </rPh>
    <rPh sb="4" eb="6">
      <t>センテイ</t>
    </rPh>
    <rPh sb="11" eb="13">
      <t>ジカン</t>
    </rPh>
    <rPh sb="16" eb="19">
      <t>キュウスイリョウ</t>
    </rPh>
    <rPh sb="20" eb="22">
      <t>ケイカク</t>
    </rPh>
    <rPh sb="22" eb="23">
      <t>ツキ</t>
    </rPh>
    <rPh sb="23" eb="25">
      <t>シヨウ</t>
    </rPh>
    <rPh sb="25" eb="27">
      <t>スイリョウ</t>
    </rPh>
    <rPh sb="27" eb="28">
      <t>オヨ</t>
    </rPh>
    <rPh sb="29" eb="31">
      <t>ケイカク</t>
    </rPh>
    <rPh sb="32" eb="33">
      <t>ニチ</t>
    </rPh>
    <rPh sb="33" eb="35">
      <t>シヨウ</t>
    </rPh>
    <rPh sb="35" eb="37">
      <t>スイリョウ</t>
    </rPh>
    <rPh sb="40" eb="42">
      <t>テビキ</t>
    </rPh>
    <rPh sb="48" eb="49">
      <t>ヒョウ</t>
    </rPh>
    <rPh sb="54" eb="57">
      <t>リョウスイキ</t>
    </rPh>
    <rPh sb="57" eb="59">
      <t>コウケイ</t>
    </rPh>
    <rPh sb="59" eb="60">
      <t>ベツ</t>
    </rPh>
    <rPh sb="60" eb="62">
      <t>シヨウ</t>
    </rPh>
    <rPh sb="62" eb="64">
      <t>リュウリョウ</t>
    </rPh>
    <rPh sb="64" eb="66">
      <t>キジュン</t>
    </rPh>
    <rPh sb="70" eb="72">
      <t>センテイ</t>
    </rPh>
    <phoneticPr fontId="2"/>
  </si>
  <si>
    <t>量水器口径別使用流量基準</t>
    <phoneticPr fontId="2"/>
  </si>
  <si>
    <t>＊この計算例では、月間使用水量からφ50(たて型)の量水器を設置しなければならないこととなる。
従って配水管からの分岐は口径50で施工する必要がある。</t>
    <rPh sb="3" eb="6">
      <t>ケイサンレイ</t>
    </rPh>
    <rPh sb="9" eb="11">
      <t>ゲッカン</t>
    </rPh>
    <rPh sb="11" eb="13">
      <t>シヨウ</t>
    </rPh>
    <rPh sb="13" eb="15">
      <t>スイリョウ</t>
    </rPh>
    <rPh sb="23" eb="24">
      <t>ガタ</t>
    </rPh>
    <rPh sb="26" eb="29">
      <t>リョウスイキ</t>
    </rPh>
    <rPh sb="30" eb="32">
      <t>セッチ</t>
    </rPh>
    <rPh sb="48" eb="49">
      <t>シタガ</t>
    </rPh>
    <rPh sb="51" eb="54">
      <t>ハイスイカン</t>
    </rPh>
    <rPh sb="57" eb="59">
      <t>ブンキ</t>
    </rPh>
    <rPh sb="60" eb="62">
      <t>コウケイ</t>
    </rPh>
    <rPh sb="65" eb="67">
      <t>セコウ</t>
    </rPh>
    <rPh sb="69" eb="71">
      <t>ヒツヨウ</t>
    </rPh>
    <phoneticPr fontId="2"/>
  </si>
  <si>
    <t>①～②</t>
    <phoneticPr fontId="2"/>
  </si>
  <si>
    <t>定水位弁・ボールタップ選定口径＝</t>
    <rPh sb="0" eb="3">
      <t>テイスイイ</t>
    </rPh>
    <rPh sb="3" eb="4">
      <t>ベン</t>
    </rPh>
    <rPh sb="11" eb="13">
      <t>センテイ</t>
    </rPh>
    <rPh sb="13" eb="15">
      <t>コウケイ</t>
    </rPh>
    <phoneticPr fontId="2"/>
  </si>
  <si>
    <t>mm</t>
    <phoneticPr fontId="2"/>
  </si>
  <si>
    <t>設計水圧吐出量＝</t>
    <rPh sb="0" eb="2">
      <t>セッケイ</t>
    </rPh>
    <rPh sb="2" eb="4">
      <t>スイアツ</t>
    </rPh>
    <rPh sb="4" eb="6">
      <t>トシュツ</t>
    </rPh>
    <rPh sb="6" eb="7">
      <t>リョウ</t>
    </rPh>
    <phoneticPr fontId="2"/>
  </si>
  <si>
    <t>ｍ３</t>
    <phoneticPr fontId="2"/>
  </si>
  <si>
    <t>時間あたり設計給水量＝</t>
    <rPh sb="0" eb="2">
      <t>ジカン</t>
    </rPh>
    <rPh sb="5" eb="7">
      <t>セッケイ</t>
    </rPh>
    <rPh sb="7" eb="10">
      <t>キュウスイリョウ</t>
    </rPh>
    <phoneticPr fontId="2"/>
  </si>
  <si>
    <t>吐出量比率＝</t>
    <rPh sb="0" eb="2">
      <t>トシュツ</t>
    </rPh>
    <rPh sb="2" eb="3">
      <t>リョウ</t>
    </rPh>
    <rPh sb="3" eb="5">
      <t>ヒリツ</t>
    </rPh>
    <phoneticPr fontId="2"/>
  </si>
  <si>
    <t>%</t>
    <phoneticPr fontId="2"/>
  </si>
  <si>
    <t>＊この計算例では、受水槽は2槽式として計算した。１槽式の場合は、定水位弁以降の分岐がないものとして考えること。</t>
    <rPh sb="3" eb="6">
      <t>ケイサンレイ</t>
    </rPh>
    <rPh sb="9" eb="12">
      <t>ジュスイソウ</t>
    </rPh>
    <rPh sb="14" eb="16">
      <t>ソウシキ</t>
    </rPh>
    <rPh sb="19" eb="21">
      <t>ケイサン</t>
    </rPh>
    <rPh sb="25" eb="26">
      <t>ソウ</t>
    </rPh>
    <rPh sb="26" eb="27">
      <t>シキ</t>
    </rPh>
    <rPh sb="28" eb="30">
      <t>バアイ</t>
    </rPh>
    <rPh sb="32" eb="35">
      <t>テイスイイ</t>
    </rPh>
    <rPh sb="49" eb="50">
      <t>カンガ</t>
    </rPh>
    <phoneticPr fontId="2"/>
  </si>
  <si>
    <t>計画1日使用水量に1か月の日数３０を掛けたものであるが、施設の使用実態（例:週の稼働日数が3日等）が特殊な場合は、計画月使用量を直接入力すること。
　量水器口径の選定に関係することに注意すること。</t>
    <rPh sb="0" eb="2">
      <t>ケイカク</t>
    </rPh>
    <rPh sb="3" eb="4">
      <t>ニチ</t>
    </rPh>
    <rPh sb="4" eb="6">
      <t>シヨウ</t>
    </rPh>
    <rPh sb="6" eb="8">
      <t>スイリョウ</t>
    </rPh>
    <rPh sb="11" eb="12">
      <t>ゲツ</t>
    </rPh>
    <rPh sb="13" eb="15">
      <t>ニッスウ</t>
    </rPh>
    <rPh sb="18" eb="19">
      <t>カ</t>
    </rPh>
    <rPh sb="28" eb="30">
      <t>シセツ</t>
    </rPh>
    <rPh sb="31" eb="33">
      <t>シヨウ</t>
    </rPh>
    <rPh sb="33" eb="35">
      <t>ジッタイ</t>
    </rPh>
    <rPh sb="36" eb="37">
      <t>レイ</t>
    </rPh>
    <rPh sb="38" eb="39">
      <t>シュウ</t>
    </rPh>
    <rPh sb="40" eb="42">
      <t>カドウ</t>
    </rPh>
    <rPh sb="42" eb="44">
      <t>ニッスウ</t>
    </rPh>
    <rPh sb="46" eb="47">
      <t>ニチ</t>
    </rPh>
    <rPh sb="47" eb="48">
      <t>トウ</t>
    </rPh>
    <rPh sb="50" eb="52">
      <t>トクシュ</t>
    </rPh>
    <rPh sb="53" eb="55">
      <t>バアイ</t>
    </rPh>
    <rPh sb="57" eb="59">
      <t>ケイカク</t>
    </rPh>
    <rPh sb="59" eb="60">
      <t>ツキ</t>
    </rPh>
    <rPh sb="60" eb="63">
      <t>シヨウリョウ</t>
    </rPh>
    <rPh sb="75" eb="78">
      <t>リョウスイキ</t>
    </rPh>
    <rPh sb="78" eb="80">
      <t>コウケイ</t>
    </rPh>
    <rPh sb="81" eb="83">
      <t>センテイ</t>
    </rPh>
    <rPh sb="84" eb="86">
      <t>カンケイ</t>
    </rPh>
    <rPh sb="91" eb="93">
      <t>チュウイ</t>
    </rPh>
    <phoneticPr fontId="2"/>
  </si>
  <si>
    <r>
      <t>計算例：</t>
    </r>
    <r>
      <rPr>
        <b/>
        <sz val="10"/>
        <color rgb="FFFF0000"/>
        <rFont val="ＭＳ Ｐゴシック"/>
        <family val="3"/>
        <charset val="128"/>
        <scheme val="minor"/>
      </rPr>
      <t>定水位弁</t>
    </r>
    <r>
      <rPr>
        <sz val="10"/>
        <color theme="1"/>
        <rFont val="ＭＳ Ｐゴシック"/>
        <family val="2"/>
        <charset val="128"/>
        <scheme val="minor"/>
      </rPr>
      <t>を使用する場合</t>
    </r>
    <rPh sb="0" eb="3">
      <t>ケイサンレイ</t>
    </rPh>
    <rPh sb="4" eb="7">
      <t>テイスイイ</t>
    </rPh>
    <rPh sb="7" eb="8">
      <t>ベン</t>
    </rPh>
    <rPh sb="9" eb="11">
      <t>シヨウ</t>
    </rPh>
    <rPh sb="13" eb="15">
      <t>バアイ</t>
    </rPh>
    <phoneticPr fontId="2"/>
  </si>
  <si>
    <t>５　受水槽における水理計算</t>
    <rPh sb="2" eb="5">
      <t>ジュスイソウ</t>
    </rPh>
    <rPh sb="9" eb="11">
      <t>スイリ</t>
    </rPh>
    <rPh sb="11" eb="13">
      <t>ケイサン</t>
    </rPh>
    <phoneticPr fontId="2"/>
  </si>
  <si>
    <t>給水用具</t>
    <rPh sb="0" eb="2">
      <t>キュウスイ</t>
    </rPh>
    <rPh sb="2" eb="4">
      <t>ヨウグ</t>
    </rPh>
    <phoneticPr fontId="2"/>
  </si>
  <si>
    <t>＊その他の給水用具については手引P91「直管換算延長表」から換算延長により水頭損失を計算した。</t>
    <rPh sb="3" eb="4">
      <t>タ</t>
    </rPh>
    <rPh sb="5" eb="7">
      <t>キュウスイ</t>
    </rPh>
    <rPh sb="7" eb="9">
      <t>ヨウグ</t>
    </rPh>
    <rPh sb="14" eb="16">
      <t>テビキ</t>
    </rPh>
    <rPh sb="20" eb="21">
      <t>チョク</t>
    </rPh>
    <rPh sb="21" eb="22">
      <t>カン</t>
    </rPh>
    <rPh sb="22" eb="24">
      <t>カンザン</t>
    </rPh>
    <rPh sb="24" eb="26">
      <t>エンチョウ</t>
    </rPh>
    <rPh sb="26" eb="27">
      <t>ヒョウ</t>
    </rPh>
    <rPh sb="30" eb="32">
      <t>カンザン</t>
    </rPh>
    <rPh sb="32" eb="34">
      <t>エンチョウ</t>
    </rPh>
    <rPh sb="37" eb="39">
      <t>スイトウ</t>
    </rPh>
    <rPh sb="39" eb="41">
      <t>ソンシツ</t>
    </rPh>
    <rPh sb="42" eb="44">
      <t>ケイサン</t>
    </rPh>
    <phoneticPr fontId="2"/>
  </si>
  <si>
    <t>　この計算例では、位置による水頭損失は、定水位弁から吐水口までの高さであり、受水槽水理計算モデル図から　２．５－０．２＝２．３ｍ　である。ボールタップの場合は０となる。</t>
    <rPh sb="3" eb="6">
      <t>ケイサンレイ</t>
    </rPh>
    <rPh sb="9" eb="11">
      <t>イチ</t>
    </rPh>
    <rPh sb="14" eb="16">
      <t>スイトウ</t>
    </rPh>
    <rPh sb="16" eb="18">
      <t>ソンシツ</t>
    </rPh>
    <rPh sb="38" eb="41">
      <t>ジュスイソウ</t>
    </rPh>
    <rPh sb="41" eb="43">
      <t>スイリ</t>
    </rPh>
    <rPh sb="43" eb="45">
      <t>ケイサン</t>
    </rPh>
    <rPh sb="48" eb="49">
      <t>ズ</t>
    </rPh>
    <rPh sb="76" eb="78">
      <t>バアイ</t>
    </rPh>
    <phoneticPr fontId="2"/>
  </si>
  <si>
    <t>定水位弁・BP（ボールタップ）の高さによる水頭損失Ph</t>
    <rPh sb="0" eb="3">
      <t>テイスイイ</t>
    </rPh>
    <rPh sb="3" eb="4">
      <t>ベン</t>
    </rPh>
    <rPh sb="16" eb="17">
      <t>タカ</t>
    </rPh>
    <rPh sb="21" eb="23">
      <t>スイトウ</t>
    </rPh>
    <rPh sb="23" eb="25">
      <t>ソンシツ</t>
    </rPh>
    <phoneticPr fontId="2"/>
  </si>
  <si>
    <t>=配水管土被り+造成地高さ(道路高との差)+定水位弁・BP設置高さ</t>
    <phoneticPr fontId="2"/>
  </si>
  <si>
    <t>定水位弁・BPまでの給水管、給水用具との摩擦による水頭損失</t>
    <rPh sb="10" eb="13">
      <t>キュウスイカン</t>
    </rPh>
    <rPh sb="14" eb="16">
      <t>キュウスイ</t>
    </rPh>
    <rPh sb="16" eb="18">
      <t>ヨウグ</t>
    </rPh>
    <rPh sb="20" eb="22">
      <t>マサツ</t>
    </rPh>
    <rPh sb="25" eb="27">
      <t>スイトウ</t>
    </rPh>
    <rPh sb="27" eb="29">
      <t>ソンシツ</t>
    </rPh>
    <phoneticPr fontId="2"/>
  </si>
  <si>
    <t>＊少数第３位切捨て</t>
    <rPh sb="1" eb="3">
      <t>ショウスウ</t>
    </rPh>
    <rPh sb="3" eb="4">
      <t>ダイ</t>
    </rPh>
    <rPh sb="5" eb="6">
      <t>イ</t>
    </rPh>
    <rPh sb="6" eb="8">
      <t>キリス</t>
    </rPh>
    <phoneticPr fontId="2"/>
  </si>
  <si>
    <t>分岐</t>
    <rPh sb="0" eb="2">
      <t>ブンキ</t>
    </rPh>
    <phoneticPr fontId="2"/>
  </si>
  <si>
    <t>なし</t>
  </si>
  <si>
    <t>なし</t>
    <phoneticPr fontId="2"/>
  </si>
  <si>
    <t>Ph＝</t>
    <phoneticPr fontId="2"/>
  </si>
  <si>
    <t>あり</t>
    <phoneticPr fontId="2"/>
  </si>
  <si>
    <t>④</t>
    <phoneticPr fontId="2"/>
  </si>
  <si>
    <t>事務所</t>
    <rPh sb="0" eb="3">
      <t>ジムショ</t>
    </rPh>
    <phoneticPr fontId="2"/>
  </si>
  <si>
    <t>定水位弁・BPにおける1次側の水圧は</t>
    <rPh sb="0" eb="1">
      <t>サダム</t>
    </rPh>
    <rPh sb="1" eb="3">
      <t>スイイ</t>
    </rPh>
    <rPh sb="3" eb="4">
      <t>ベン</t>
    </rPh>
    <rPh sb="12" eb="13">
      <t>ジ</t>
    </rPh>
    <rPh sb="13" eb="14">
      <t>ガワ</t>
    </rPh>
    <rPh sb="15" eb="17">
      <t>スイアツ</t>
    </rPh>
    <phoneticPr fontId="2"/>
  </si>
  <si>
    <t>定水位弁・BPにおける差圧（作動水圧）</t>
    <rPh sb="0" eb="1">
      <t>サダム</t>
    </rPh>
    <rPh sb="1" eb="3">
      <t>スイイ</t>
    </rPh>
    <rPh sb="3" eb="4">
      <t>ベン</t>
    </rPh>
    <rPh sb="11" eb="12">
      <t>サ</t>
    </rPh>
    <rPh sb="12" eb="13">
      <t>アツ</t>
    </rPh>
    <rPh sb="14" eb="16">
      <t>サドウ</t>
    </rPh>
    <rPh sb="16" eb="18">
      <t>スイアツ</t>
    </rPh>
    <phoneticPr fontId="2"/>
  </si>
  <si>
    <t>定水位弁背圧</t>
    <rPh sb="0" eb="1">
      <t>サダム</t>
    </rPh>
    <rPh sb="1" eb="3">
      <t>スイイ</t>
    </rPh>
    <rPh sb="3" eb="4">
      <t>ベン</t>
    </rPh>
    <rPh sb="4" eb="6">
      <t>ハイアツ</t>
    </rPh>
    <phoneticPr fontId="2"/>
  </si>
  <si>
    <t>定水位弁二次側高さ＝</t>
    <rPh sb="0" eb="1">
      <t>サダム</t>
    </rPh>
    <rPh sb="1" eb="3">
      <t>スイイ</t>
    </rPh>
    <rPh sb="3" eb="4">
      <t>ベン</t>
    </rPh>
    <rPh sb="4" eb="7">
      <t>ニジガワ</t>
    </rPh>
    <rPh sb="7" eb="8">
      <t>タカ</t>
    </rPh>
    <phoneticPr fontId="2"/>
  </si>
  <si>
    <t>定水位弁二次側損失水頭の計算</t>
    <rPh sb="0" eb="1">
      <t>サダム</t>
    </rPh>
    <rPh sb="1" eb="3">
      <t>スイイ</t>
    </rPh>
    <rPh sb="3" eb="4">
      <t>ベン</t>
    </rPh>
    <rPh sb="4" eb="6">
      <t>ニジ</t>
    </rPh>
    <rPh sb="6" eb="7">
      <t>ガワ</t>
    </rPh>
    <rPh sb="7" eb="9">
      <t>ソンシツ</t>
    </rPh>
    <rPh sb="9" eb="11">
      <t>スイトウ</t>
    </rPh>
    <rPh sb="12" eb="14">
      <t>ケイサン</t>
    </rPh>
    <phoneticPr fontId="2"/>
  </si>
  <si>
    <t>定水位弁二次側背圧＝</t>
    <rPh sb="0" eb="1">
      <t>サダム</t>
    </rPh>
    <rPh sb="1" eb="3">
      <t>スイイ</t>
    </rPh>
    <rPh sb="3" eb="4">
      <t>ベン</t>
    </rPh>
    <rPh sb="4" eb="7">
      <t>ニジガワ</t>
    </rPh>
    <rPh sb="7" eb="9">
      <t>ハイアツ</t>
    </rPh>
    <phoneticPr fontId="2"/>
  </si>
  <si>
    <t>受　水　槽　水　理　計　算　書</t>
    <rPh sb="0" eb="1">
      <t>ウケ</t>
    </rPh>
    <rPh sb="2" eb="3">
      <t>ミズ</t>
    </rPh>
    <rPh sb="4" eb="5">
      <t>ソウ</t>
    </rPh>
    <rPh sb="6" eb="7">
      <t>ミズ</t>
    </rPh>
    <rPh sb="8" eb="9">
      <t>リ</t>
    </rPh>
    <rPh sb="10" eb="11">
      <t>ケイ</t>
    </rPh>
    <rPh sb="12" eb="13">
      <t>サン</t>
    </rPh>
    <rPh sb="14" eb="15">
      <t>ショ</t>
    </rPh>
    <phoneticPr fontId="2"/>
  </si>
  <si>
    <t>平成　　　年　　　月　　　日</t>
    <rPh sb="0" eb="2">
      <t>ヘイセイ</t>
    </rPh>
    <rPh sb="5" eb="6">
      <t>ネン</t>
    </rPh>
    <rPh sb="9" eb="10">
      <t>ツキ</t>
    </rPh>
    <rPh sb="13" eb="14">
      <t>ニチ</t>
    </rPh>
    <phoneticPr fontId="2"/>
  </si>
  <si>
    <t>受水槽設置場所</t>
    <rPh sb="0" eb="3">
      <t>ジュスイソウ</t>
    </rPh>
    <rPh sb="3" eb="5">
      <t>セッチ</t>
    </rPh>
    <rPh sb="5" eb="7">
      <t>バショ</t>
    </rPh>
    <phoneticPr fontId="2"/>
  </si>
  <si>
    <t>受水槽設置者</t>
    <rPh sb="0" eb="3">
      <t>ジュスイソウ</t>
    </rPh>
    <rPh sb="3" eb="6">
      <t>セッチシャ</t>
    </rPh>
    <phoneticPr fontId="2"/>
  </si>
  <si>
    <t>指定給水装置工事事業者</t>
    <rPh sb="0" eb="2">
      <t>シテイ</t>
    </rPh>
    <rPh sb="2" eb="6">
      <t>キュウスイソウチ</t>
    </rPh>
    <rPh sb="6" eb="8">
      <t>コウジ</t>
    </rPh>
    <rPh sb="8" eb="11">
      <t>ジギョウシャ</t>
    </rPh>
    <phoneticPr fontId="2"/>
  </si>
  <si>
    <t>給水装置工事主任技術者</t>
    <rPh sb="0" eb="4">
      <t>キュウスイソウチ</t>
    </rPh>
    <rPh sb="4" eb="6">
      <t>コウジ</t>
    </rPh>
    <rPh sb="6" eb="8">
      <t>シュニン</t>
    </rPh>
    <rPh sb="8" eb="11">
      <t>ギジュツシャ</t>
    </rPh>
    <phoneticPr fontId="2"/>
  </si>
  <si>
    <t>＊定水位弁による給水の場合</t>
    <rPh sb="1" eb="4">
      <t>テイスイイ</t>
    </rPh>
    <rPh sb="4" eb="5">
      <t>ベン</t>
    </rPh>
    <rPh sb="8" eb="10">
      <t>キュウスイ</t>
    </rPh>
    <rPh sb="11" eb="13">
      <t>バアイ</t>
    </rPh>
    <phoneticPr fontId="2"/>
  </si>
  <si>
    <t>注）給水装置の使用時間については、表11－1を参考に、所有者とのヒアリング、装置の使用形態等を考慮して適切な時間を選定すること。</t>
    <rPh sb="0" eb="1">
      <t>チュウ</t>
    </rPh>
    <rPh sb="2" eb="6">
      <t>キュウスイソウチ</t>
    </rPh>
    <rPh sb="7" eb="9">
      <t>シヨウ</t>
    </rPh>
    <rPh sb="9" eb="11">
      <t>ジカン</t>
    </rPh>
    <rPh sb="17" eb="18">
      <t>ヒョウ</t>
    </rPh>
    <rPh sb="23" eb="25">
      <t>サンコウ</t>
    </rPh>
    <rPh sb="27" eb="30">
      <t>ショユウシャ</t>
    </rPh>
    <rPh sb="38" eb="40">
      <t>ソウチ</t>
    </rPh>
    <rPh sb="41" eb="43">
      <t>シヨウ</t>
    </rPh>
    <rPh sb="43" eb="45">
      <t>ケイタイ</t>
    </rPh>
    <rPh sb="45" eb="46">
      <t>トウ</t>
    </rPh>
    <rPh sb="47" eb="49">
      <t>コウリョ</t>
    </rPh>
    <rPh sb="51" eb="53">
      <t>テキセツ</t>
    </rPh>
    <rPh sb="54" eb="56">
      <t>ジカン</t>
    </rPh>
    <rPh sb="57" eb="59">
      <t>センテイ</t>
    </rPh>
    <phoneticPr fontId="2"/>
  </si>
  <si>
    <t>　次に定水位弁の二次側の損失水頭を求める。管長はφ25が１．０ｍ、その後二本に分岐し口径φ20が１．８ｍとなる。（モデル図より）</t>
    <rPh sb="1" eb="2">
      <t>ツギ</t>
    </rPh>
    <rPh sb="3" eb="6">
      <t>テイスイイ</t>
    </rPh>
    <rPh sb="6" eb="7">
      <t>ベン</t>
    </rPh>
    <rPh sb="8" eb="11">
      <t>ニジガワ</t>
    </rPh>
    <rPh sb="12" eb="14">
      <t>ソンシツ</t>
    </rPh>
    <rPh sb="14" eb="16">
      <t>スイトウ</t>
    </rPh>
    <rPh sb="17" eb="18">
      <t>モト</t>
    </rPh>
    <rPh sb="21" eb="23">
      <t>カンチョウ</t>
    </rPh>
    <rPh sb="35" eb="36">
      <t>ゴ</t>
    </rPh>
    <rPh sb="36" eb="38">
      <t>ニホン</t>
    </rPh>
    <rPh sb="39" eb="41">
      <t>ブンキ</t>
    </rPh>
    <rPh sb="42" eb="44">
      <t>コウケイ</t>
    </rPh>
    <rPh sb="60" eb="61">
      <t>ズ</t>
    </rPh>
    <phoneticPr fontId="2"/>
  </si>
  <si>
    <t>＊２槽式であり、定水位弁以降が２本に分岐されている。このため、分岐後の損失水頭は、流量を１／２にし、求めた水頭損失を２倍（2本分）にすることとした。</t>
    <rPh sb="2" eb="4">
      <t>ソウシキ</t>
    </rPh>
    <rPh sb="8" eb="11">
      <t>テイスイイ</t>
    </rPh>
    <rPh sb="11" eb="12">
      <t>ベン</t>
    </rPh>
    <rPh sb="12" eb="14">
      <t>イコウ</t>
    </rPh>
    <rPh sb="16" eb="17">
      <t>ホン</t>
    </rPh>
    <rPh sb="18" eb="20">
      <t>ブンキ</t>
    </rPh>
    <rPh sb="31" eb="34">
      <t>ブンキゴ</t>
    </rPh>
    <rPh sb="35" eb="37">
      <t>ソンシツ</t>
    </rPh>
    <rPh sb="37" eb="39">
      <t>スイトウ</t>
    </rPh>
    <rPh sb="41" eb="43">
      <t>リュウリョウ</t>
    </rPh>
    <rPh sb="50" eb="51">
      <t>モト</t>
    </rPh>
    <rPh sb="53" eb="55">
      <t>スイトウ</t>
    </rPh>
    <rPh sb="55" eb="57">
      <t>ソンシツ</t>
    </rPh>
    <rPh sb="59" eb="60">
      <t>バイ</t>
    </rPh>
    <rPh sb="62" eb="64">
      <t>ホンブン</t>
    </rPh>
    <phoneticPr fontId="2"/>
  </si>
  <si>
    <t>独身寮</t>
    <rPh sb="0" eb="3">
      <t>ドクシンリョウ</t>
    </rPh>
    <phoneticPr fontId="2"/>
  </si>
  <si>
    <r>
      <t>　伸縮止水栓（甲型止水栓）及び量水器については、上図のように通過する水の流量から損失水頭を求めることが出来るので、上図により求めた値を、水理計算表の損失水頭の欄に直接入力すること。
この場合は口径φ50の量水器で、流量が</t>
    </r>
    <r>
      <rPr>
        <sz val="10"/>
        <color rgb="FFFF0000"/>
        <rFont val="ＭＳ Ｐゴシック"/>
        <family val="3"/>
        <charset val="128"/>
        <scheme val="minor"/>
      </rPr>
      <t>.1.9L/sec</t>
    </r>
    <r>
      <rPr>
        <sz val="10"/>
        <color theme="1"/>
        <rFont val="ＭＳ Ｐゴシック"/>
        <family val="2"/>
        <charset val="128"/>
        <scheme val="minor"/>
      </rPr>
      <t>の時の損失水頭が</t>
    </r>
    <r>
      <rPr>
        <sz val="10"/>
        <color rgb="FFFF0000"/>
        <rFont val="ＭＳ Ｐゴシック"/>
        <family val="3"/>
        <charset val="128"/>
        <scheme val="minor"/>
      </rPr>
      <t>0.21ｍ</t>
    </r>
    <r>
      <rPr>
        <sz val="10"/>
        <color theme="1"/>
        <rFont val="ＭＳ Ｐゴシック"/>
        <family val="2"/>
        <charset val="128"/>
        <scheme val="minor"/>
      </rPr>
      <t>であることを表している。</t>
    </r>
    <rPh sb="24" eb="25">
      <t>ジョウ</t>
    </rPh>
    <rPh sb="57" eb="58">
      <t>ジョウ</t>
    </rPh>
    <rPh sb="93" eb="95">
      <t>バアイ</t>
    </rPh>
    <rPh sb="96" eb="98">
      <t>コウケイ</t>
    </rPh>
    <rPh sb="102" eb="105">
      <t>リョウスイキ</t>
    </rPh>
    <rPh sb="107" eb="109">
      <t>リュウリョウ</t>
    </rPh>
    <rPh sb="120" eb="121">
      <t>トキ</t>
    </rPh>
    <rPh sb="122" eb="124">
      <t>ソンシツ</t>
    </rPh>
    <rPh sb="124" eb="126">
      <t>スイトウ</t>
    </rPh>
    <rPh sb="138" eb="139">
      <t>アラワ</t>
    </rPh>
    <phoneticPr fontId="2"/>
  </si>
  <si>
    <t>配水管最小動水圧＝</t>
    <rPh sb="0" eb="3">
      <t>ハイスイカン</t>
    </rPh>
    <rPh sb="3" eb="5">
      <t>サイショウ</t>
    </rPh>
    <rPh sb="5" eb="6">
      <t>ドウ</t>
    </rPh>
    <rPh sb="6" eb="8">
      <t>スイアツ</t>
    </rPh>
    <phoneticPr fontId="2"/>
  </si>
  <si>
    <t>受水槽の選定にあたっては、計算により求められた有効容量を満足する寸法の受水槽を選定しなければならない。受水槽の全容量と有効容量の関係は、次の図（受水槽水位関係図）により把握すること。</t>
    <rPh sb="0" eb="3">
      <t>ジュスイソウ</t>
    </rPh>
    <rPh sb="4" eb="6">
      <t>センテイ</t>
    </rPh>
    <rPh sb="13" eb="15">
      <t>ケイサン</t>
    </rPh>
    <rPh sb="18" eb="19">
      <t>モト</t>
    </rPh>
    <rPh sb="23" eb="25">
      <t>ユウコウ</t>
    </rPh>
    <rPh sb="25" eb="27">
      <t>ヨウリョウ</t>
    </rPh>
    <rPh sb="28" eb="30">
      <t>マンゾク</t>
    </rPh>
    <rPh sb="32" eb="34">
      <t>スンポウ</t>
    </rPh>
    <rPh sb="35" eb="36">
      <t>ウケ</t>
    </rPh>
    <rPh sb="36" eb="38">
      <t>スイソウ</t>
    </rPh>
    <rPh sb="39" eb="41">
      <t>センテイ</t>
    </rPh>
    <rPh sb="51" eb="54">
      <t>ジュスイソウ</t>
    </rPh>
    <rPh sb="55" eb="56">
      <t>ゼン</t>
    </rPh>
    <rPh sb="56" eb="58">
      <t>ヨウリョウ</t>
    </rPh>
    <rPh sb="59" eb="61">
      <t>ユウコウ</t>
    </rPh>
    <rPh sb="61" eb="63">
      <t>ヨウリョウ</t>
    </rPh>
    <rPh sb="64" eb="66">
      <t>カンケイ</t>
    </rPh>
    <rPh sb="68" eb="69">
      <t>ツギ</t>
    </rPh>
    <rPh sb="70" eb="71">
      <t>ズ</t>
    </rPh>
    <rPh sb="72" eb="75">
      <t>ジュスイソウ</t>
    </rPh>
    <rPh sb="75" eb="77">
      <t>スイイ</t>
    </rPh>
    <rPh sb="77" eb="80">
      <t>カンケイズ</t>
    </rPh>
    <rPh sb="84" eb="86">
      <t>ハアク</t>
    </rPh>
    <phoneticPr fontId="2"/>
  </si>
  <si>
    <t>受水槽水位関係図</t>
    <rPh sb="0" eb="3">
      <t>ジュスイソウ</t>
    </rPh>
    <rPh sb="3" eb="5">
      <t>スイイ</t>
    </rPh>
    <rPh sb="5" eb="8">
      <t>カンケイズ</t>
    </rPh>
    <phoneticPr fontId="2"/>
  </si>
  <si>
    <t>定水位弁・BPまでの摩擦による水頭損失</t>
    <phoneticPr fontId="2"/>
  </si>
  <si>
    <t>定水位弁・BPの高さによる水頭損失Ph</t>
    <phoneticPr fontId="2"/>
  </si>
  <si>
    <t>配水管最小動水圧</t>
    <rPh sb="0" eb="3">
      <t>ハイスイカン</t>
    </rPh>
    <rPh sb="3" eb="5">
      <t>サイショウ</t>
    </rPh>
    <rPh sb="5" eb="6">
      <t>ドウ</t>
    </rPh>
    <rPh sb="6" eb="8">
      <t>スイアツ</t>
    </rPh>
    <phoneticPr fontId="2"/>
  </si>
  <si>
    <t>配水管から定水位弁・BPまでの水頭の損失（損失水圧）は、</t>
    <rPh sb="0" eb="3">
      <t>ハイスイカン</t>
    </rPh>
    <rPh sb="5" eb="6">
      <t>サダム</t>
    </rPh>
    <rPh sb="6" eb="8">
      <t>スイイ</t>
    </rPh>
    <rPh sb="8" eb="9">
      <t>ベン</t>
    </rPh>
    <rPh sb="15" eb="17">
      <t>スイトウ</t>
    </rPh>
    <rPh sb="18" eb="20">
      <t>ソンシツ</t>
    </rPh>
    <rPh sb="21" eb="23">
      <t>ソンシツ</t>
    </rPh>
    <rPh sb="23" eb="25">
      <t>スイアツ</t>
    </rPh>
    <phoneticPr fontId="2"/>
  </si>
  <si>
    <t>⑤</t>
    <phoneticPr fontId="2"/>
  </si>
  <si>
    <t>定水位弁/ボールタップの口径選定</t>
    <rPh sb="0" eb="3">
      <t>テイスイイ</t>
    </rPh>
    <rPh sb="3" eb="4">
      <t>ベン</t>
    </rPh>
    <rPh sb="12" eb="14">
      <t>コウケイ</t>
    </rPh>
    <rPh sb="14" eb="16">
      <t>センテイ</t>
    </rPh>
    <phoneticPr fontId="2"/>
  </si>
  <si>
    <t>受水槽における水理計算及び使用器具の仕様及び性能表から定水位弁・ボールタップの口径は次のとおりとなる。</t>
    <rPh sb="0" eb="3">
      <t>ジュスイソウ</t>
    </rPh>
    <rPh sb="7" eb="9">
      <t>スイリ</t>
    </rPh>
    <rPh sb="9" eb="11">
      <t>ケイサン</t>
    </rPh>
    <rPh sb="11" eb="12">
      <t>オヨ</t>
    </rPh>
    <rPh sb="13" eb="15">
      <t>シヨウ</t>
    </rPh>
    <rPh sb="15" eb="17">
      <t>キグ</t>
    </rPh>
    <rPh sb="18" eb="20">
      <t>シヨウ</t>
    </rPh>
    <rPh sb="20" eb="21">
      <t>オヨ</t>
    </rPh>
    <rPh sb="22" eb="25">
      <t>セイノウヒョウ</t>
    </rPh>
    <rPh sb="27" eb="30">
      <t>テイスイイ</t>
    </rPh>
    <rPh sb="30" eb="31">
      <t>ベン</t>
    </rPh>
    <rPh sb="39" eb="41">
      <t>コウケイ</t>
    </rPh>
    <rPh sb="42" eb="43">
      <t>ツギ</t>
    </rPh>
    <phoneticPr fontId="2"/>
  </si>
  <si>
    <t>この性能表は、B社の製品のものである。実際の算定については、使用する定水位弁のメーカー及び製品の説明書、仕様書、性能表等により算定しなければならない。</t>
    <rPh sb="2" eb="5">
      <t>セイノウヒョウ</t>
    </rPh>
    <rPh sb="8" eb="9">
      <t>シャ</t>
    </rPh>
    <rPh sb="10" eb="12">
      <t>セイヒン</t>
    </rPh>
    <rPh sb="19" eb="21">
      <t>ジッサイ</t>
    </rPh>
    <rPh sb="22" eb="24">
      <t>サンテイ</t>
    </rPh>
    <rPh sb="30" eb="32">
      <t>シヨウ</t>
    </rPh>
    <rPh sb="34" eb="37">
      <t>テイスイイ</t>
    </rPh>
    <rPh sb="37" eb="38">
      <t>ベン</t>
    </rPh>
    <rPh sb="43" eb="44">
      <t>オヨ</t>
    </rPh>
    <rPh sb="45" eb="47">
      <t>セイヒン</t>
    </rPh>
    <rPh sb="48" eb="50">
      <t>セツメイ</t>
    </rPh>
    <rPh sb="50" eb="51">
      <t>ショ</t>
    </rPh>
    <rPh sb="52" eb="55">
      <t>シヨウショ</t>
    </rPh>
    <rPh sb="56" eb="59">
      <t>セイノウヒョウ</t>
    </rPh>
    <rPh sb="59" eb="60">
      <t>トウ</t>
    </rPh>
    <rPh sb="63" eb="65">
      <t>サンテイ</t>
    </rPh>
    <phoneticPr fontId="2"/>
  </si>
  <si>
    <t>（定水位弁使用の場合のみ）</t>
    <rPh sb="1" eb="4">
      <t>テイスイイ</t>
    </rPh>
    <rPh sb="4" eb="5">
      <t>ベン</t>
    </rPh>
    <rPh sb="5" eb="7">
      <t>シヨウ</t>
    </rPh>
    <rPh sb="8" eb="10">
      <t>バアイ</t>
    </rPh>
    <phoneticPr fontId="2"/>
  </si>
  <si>
    <t>　以上により、定水位弁又はボールタップに働く水圧（作動水圧）が計算により求められる。
設計で求めた時間あたり給水量と作動水圧から、時間あたり給水量を満足する口径の定水位弁又はボールタップをメーカーの資料等から選定することになる。
　選定方法については、各メーカーの資料に記載によるものとする。
　次にB社の定水位弁の口径選定方法について説明を載せているので、参考にすること。</t>
    <rPh sb="1" eb="3">
      <t>イジョウ</t>
    </rPh>
    <rPh sb="7" eb="10">
      <t>テイスイイ</t>
    </rPh>
    <rPh sb="10" eb="11">
      <t>ベン</t>
    </rPh>
    <rPh sb="11" eb="12">
      <t>マタ</t>
    </rPh>
    <rPh sb="20" eb="21">
      <t>ハタラ</t>
    </rPh>
    <rPh sb="22" eb="24">
      <t>スイアツ</t>
    </rPh>
    <rPh sb="25" eb="27">
      <t>サドウ</t>
    </rPh>
    <rPh sb="27" eb="29">
      <t>スイアツ</t>
    </rPh>
    <rPh sb="31" eb="33">
      <t>ケイサン</t>
    </rPh>
    <rPh sb="36" eb="37">
      <t>モト</t>
    </rPh>
    <rPh sb="43" eb="45">
      <t>セッケイ</t>
    </rPh>
    <rPh sb="46" eb="47">
      <t>モト</t>
    </rPh>
    <rPh sb="49" eb="51">
      <t>ジカン</t>
    </rPh>
    <rPh sb="54" eb="57">
      <t>キュウスイリョウ</t>
    </rPh>
    <rPh sb="58" eb="60">
      <t>サドウ</t>
    </rPh>
    <rPh sb="60" eb="62">
      <t>スイアツ</t>
    </rPh>
    <rPh sb="65" eb="67">
      <t>ジカン</t>
    </rPh>
    <rPh sb="70" eb="73">
      <t>キュウスイリョウ</t>
    </rPh>
    <rPh sb="74" eb="76">
      <t>マンゾク</t>
    </rPh>
    <rPh sb="78" eb="80">
      <t>コウケイ</t>
    </rPh>
    <rPh sb="81" eb="84">
      <t>テイスイイ</t>
    </rPh>
    <rPh sb="84" eb="85">
      <t>ベン</t>
    </rPh>
    <rPh sb="85" eb="86">
      <t>マタ</t>
    </rPh>
    <rPh sb="99" eb="102">
      <t>シリョウトウ</t>
    </rPh>
    <rPh sb="104" eb="106">
      <t>センテイ</t>
    </rPh>
    <rPh sb="116" eb="118">
      <t>センテイ</t>
    </rPh>
    <rPh sb="118" eb="120">
      <t>ホウホウ</t>
    </rPh>
    <rPh sb="126" eb="127">
      <t>カク</t>
    </rPh>
    <rPh sb="132" eb="134">
      <t>シリョウ</t>
    </rPh>
    <rPh sb="135" eb="137">
      <t>キサイ</t>
    </rPh>
    <rPh sb="149" eb="150">
      <t>ツギ</t>
    </rPh>
    <rPh sb="152" eb="153">
      <t>シャ</t>
    </rPh>
    <rPh sb="154" eb="157">
      <t>テイスイイ</t>
    </rPh>
    <rPh sb="157" eb="158">
      <t>ベン</t>
    </rPh>
    <rPh sb="159" eb="161">
      <t>コウケイ</t>
    </rPh>
    <rPh sb="161" eb="163">
      <t>センテイ</t>
    </rPh>
    <rPh sb="163" eb="165">
      <t>ホウホウ</t>
    </rPh>
    <rPh sb="169" eb="171">
      <t>セツメイ</t>
    </rPh>
    <rPh sb="172" eb="173">
      <t>ノ</t>
    </rPh>
    <rPh sb="180" eb="182">
      <t>サンコウ</t>
    </rPh>
    <phoneticPr fontId="2"/>
  </si>
  <si>
    <t>類似する施設の使用実績により計画1日給水量を算定する場合は、一定期間の月間使用水量または日使用水量を比較し、決定するものとする。</t>
    <rPh sb="0" eb="2">
      <t>ルイジ</t>
    </rPh>
    <rPh sb="4" eb="6">
      <t>シセツ</t>
    </rPh>
    <rPh sb="7" eb="9">
      <t>シヨウ</t>
    </rPh>
    <rPh sb="9" eb="11">
      <t>ジッセキ</t>
    </rPh>
    <rPh sb="14" eb="16">
      <t>ケイカク</t>
    </rPh>
    <rPh sb="17" eb="18">
      <t>ニチ</t>
    </rPh>
    <rPh sb="18" eb="21">
      <t>キュウスイリョウ</t>
    </rPh>
    <rPh sb="22" eb="24">
      <t>サンテイ</t>
    </rPh>
    <rPh sb="26" eb="28">
      <t>バアイ</t>
    </rPh>
    <rPh sb="30" eb="32">
      <t>イッテイ</t>
    </rPh>
    <rPh sb="32" eb="34">
      <t>キカン</t>
    </rPh>
    <rPh sb="35" eb="37">
      <t>ゲッカン</t>
    </rPh>
    <rPh sb="37" eb="39">
      <t>シヨウ</t>
    </rPh>
    <rPh sb="39" eb="41">
      <t>スイリョウ</t>
    </rPh>
    <rPh sb="44" eb="45">
      <t>ニチ</t>
    </rPh>
    <rPh sb="45" eb="47">
      <t>シヨウ</t>
    </rPh>
    <rPh sb="47" eb="49">
      <t>スイリョウ</t>
    </rPh>
    <rPh sb="50" eb="52">
      <t>ヒカク</t>
    </rPh>
    <rPh sb="54" eb="56">
      <t>ケッテイ</t>
    </rPh>
    <phoneticPr fontId="2"/>
  </si>
  <si>
    <t xml:space="preserve">主任技術者コメント：
</t>
    <rPh sb="0" eb="2">
      <t>シュニン</t>
    </rPh>
    <rPh sb="2" eb="5">
      <t>ギジュツシャ</t>
    </rPh>
    <phoneticPr fontId="2"/>
  </si>
  <si>
    <t>受水槽全容量＝</t>
    <rPh sb="0" eb="3">
      <t>ジュスイソウ</t>
    </rPh>
    <rPh sb="3" eb="4">
      <t>ゼン</t>
    </rPh>
    <rPh sb="4" eb="6">
      <t>ヨウリョウ</t>
    </rPh>
    <phoneticPr fontId="2"/>
  </si>
  <si>
    <t>算定方法によらず、給水装置の使用時間は必ず入力すること。</t>
    <rPh sb="0" eb="2">
      <t>サンテイ</t>
    </rPh>
    <rPh sb="2" eb="4">
      <t>ホウホウ</t>
    </rPh>
    <rPh sb="9" eb="13">
      <t>キュウスイソウチ</t>
    </rPh>
    <rPh sb="14" eb="16">
      <t>シヨウ</t>
    </rPh>
    <rPh sb="16" eb="18">
      <t>ジカン</t>
    </rPh>
    <rPh sb="19" eb="20">
      <t>カナラ</t>
    </rPh>
    <rPh sb="21" eb="23">
      <t>ニュウリョク</t>
    </rPh>
    <phoneticPr fontId="2"/>
  </si>
  <si>
    <t>　定水位弁又はボールタップの口径選定については、各メーカー資料から求めることとし、計算の根拠となる資料を別途添付すること。</t>
    <rPh sb="1" eb="4">
      <t>テイスイイ</t>
    </rPh>
    <rPh sb="4" eb="5">
      <t>ベン</t>
    </rPh>
    <rPh sb="5" eb="6">
      <t>マタ</t>
    </rPh>
    <rPh sb="14" eb="16">
      <t>コウケイ</t>
    </rPh>
    <rPh sb="16" eb="18">
      <t>センテイ</t>
    </rPh>
    <rPh sb="24" eb="25">
      <t>カク</t>
    </rPh>
    <rPh sb="29" eb="31">
      <t>シリョウ</t>
    </rPh>
    <rPh sb="33" eb="34">
      <t>モト</t>
    </rPh>
    <rPh sb="41" eb="43">
      <t>ケイサン</t>
    </rPh>
    <rPh sb="44" eb="46">
      <t>コンキョ</t>
    </rPh>
    <rPh sb="49" eb="51">
      <t>シリョウ</t>
    </rPh>
    <rPh sb="52" eb="54">
      <t>ベット</t>
    </rPh>
    <rPh sb="54" eb="56">
      <t>テンプ</t>
    </rPh>
    <phoneticPr fontId="2"/>
  </si>
  <si>
    <t>ﾎﾞｰﾙﾀｯﾌﾟの場合</t>
    <rPh sb="9" eb="11">
      <t>バアイ</t>
    </rPh>
    <phoneticPr fontId="2"/>
  </si>
  <si>
    <t>主任技術者コメント：
　時間あたり給水量が０．９m3、月間の使用水量が２１０m3なので、上表から量水器口径はφ25mmとする。
　</t>
    <rPh sb="0" eb="2">
      <t>シュニン</t>
    </rPh>
    <rPh sb="2" eb="5">
      <t>ギジュツシャ</t>
    </rPh>
    <rPh sb="13" eb="15">
      <t>ジカン</t>
    </rPh>
    <rPh sb="18" eb="21">
      <t>キュウスイリョウ</t>
    </rPh>
    <rPh sb="28" eb="30">
      <t>ゲッカン</t>
    </rPh>
    <rPh sb="31" eb="33">
      <t>シヨウ</t>
    </rPh>
    <rPh sb="33" eb="35">
      <t>スイリョウ</t>
    </rPh>
    <rPh sb="45" eb="47">
      <t>ジョウヒョウ</t>
    </rPh>
    <rPh sb="49" eb="52">
      <t>リョウスイキ</t>
    </rPh>
    <rPh sb="52" eb="54">
      <t>コウケイ</t>
    </rPh>
    <phoneticPr fontId="2"/>
  </si>
  <si>
    <t>ｻﾄﾞﾙ分水栓</t>
    <rPh sb="4" eb="7">
      <t>ブンスイセン</t>
    </rPh>
    <phoneticPr fontId="2"/>
  </si>
  <si>
    <t>止水栓</t>
    <rPh sb="0" eb="3">
      <t>シスイセン</t>
    </rPh>
    <phoneticPr fontId="2"/>
  </si>
  <si>
    <t>伸縮止水栓</t>
    <rPh sb="0" eb="2">
      <t>シンシュク</t>
    </rPh>
    <rPh sb="2" eb="4">
      <t>シスイ</t>
    </rPh>
    <rPh sb="4" eb="5">
      <t>セン</t>
    </rPh>
    <phoneticPr fontId="2"/>
  </si>
  <si>
    <t>③～径変更</t>
    <rPh sb="2" eb="3">
      <t>ケイ</t>
    </rPh>
    <rPh sb="3" eb="5">
      <t>ヘンコウ</t>
    </rPh>
    <phoneticPr fontId="2"/>
  </si>
  <si>
    <t>径変更～④</t>
    <rPh sb="0" eb="1">
      <t>ケイ</t>
    </rPh>
    <rPh sb="1" eb="3">
      <t>ヘンコウ</t>
    </rPh>
    <phoneticPr fontId="2"/>
  </si>
  <si>
    <t>流量が小さいため、ｻﾄﾞﾙ分水栓に置ける損失水頭は、グラフの最低値である０．０５ｍとした。</t>
    <rPh sb="0" eb="2">
      <t>リュウリョウ</t>
    </rPh>
    <rPh sb="3" eb="4">
      <t>チイ</t>
    </rPh>
    <rPh sb="13" eb="16">
      <t>ブンスイセン</t>
    </rPh>
    <rPh sb="17" eb="18">
      <t>オ</t>
    </rPh>
    <rPh sb="20" eb="22">
      <t>ソンシツ</t>
    </rPh>
    <rPh sb="22" eb="24">
      <t>スイトウ</t>
    </rPh>
    <rPh sb="30" eb="33">
      <t>サイテイチ</t>
    </rPh>
    <phoneticPr fontId="2"/>
  </si>
  <si>
    <t>（１）</t>
    <phoneticPr fontId="2"/>
  </si>
  <si>
    <t>配水管土被り＝</t>
    <rPh sb="0" eb="3">
      <t>ハイスイカン</t>
    </rPh>
    <rPh sb="3" eb="4">
      <t>ド</t>
    </rPh>
    <rPh sb="4" eb="5">
      <t>カブ</t>
    </rPh>
    <phoneticPr fontId="2"/>
  </si>
  <si>
    <t>受水槽設置高さ＝</t>
    <rPh sb="0" eb="3">
      <t>ジュスイソウ</t>
    </rPh>
    <rPh sb="3" eb="5">
      <t>セッチ</t>
    </rPh>
    <rPh sb="5" eb="6">
      <t>タカ</t>
    </rPh>
    <phoneticPr fontId="2"/>
  </si>
  <si>
    <t>受水槽基礎高さ＝</t>
    <rPh sb="0" eb="3">
      <t>ジュスイソウ</t>
    </rPh>
    <rPh sb="3" eb="5">
      <t>キソ</t>
    </rPh>
    <rPh sb="5" eb="6">
      <t>タカ</t>
    </rPh>
    <phoneticPr fontId="2"/>
  </si>
  <si>
    <t>定水位弁・ＢＰ高さ＝</t>
    <rPh sb="0" eb="3">
      <t>テイスイイ</t>
    </rPh>
    <rPh sb="3" eb="4">
      <t>ベン</t>
    </rPh>
    <rPh sb="7" eb="8">
      <t>タカ</t>
    </rPh>
    <phoneticPr fontId="2"/>
  </si>
  <si>
    <t>（２）</t>
    <phoneticPr fontId="2"/>
  </si>
  <si>
    <t>（３）</t>
    <phoneticPr fontId="2"/>
  </si>
  <si>
    <t>（４）</t>
    <phoneticPr fontId="2"/>
  </si>
  <si>
    <t>ｍ</t>
    <phoneticPr fontId="2"/>
  </si>
  <si>
    <t>＊この計算例は計算過程において、数値をはっきりとするために、１７０名の独身寮、単位給水量４００L、使用時間１０時間として設定としている。実際の規模、単位水量、使用時間については、「建物種類別単位給水量・使用時間・人員表」及び所有者との協議等により、適切な数値を選定すること。</t>
    <rPh sb="3" eb="6">
      <t>ケイサンレイ</t>
    </rPh>
    <rPh sb="7" eb="9">
      <t>ケイサン</t>
    </rPh>
    <rPh sb="9" eb="11">
      <t>カテイ</t>
    </rPh>
    <rPh sb="16" eb="18">
      <t>スウチ</t>
    </rPh>
    <rPh sb="33" eb="34">
      <t>メイ</t>
    </rPh>
    <rPh sb="35" eb="38">
      <t>ドクシンリョウ</t>
    </rPh>
    <rPh sb="39" eb="41">
      <t>タンイ</t>
    </rPh>
    <rPh sb="41" eb="44">
      <t>キュウスイリョウ</t>
    </rPh>
    <rPh sb="49" eb="51">
      <t>シヨウ</t>
    </rPh>
    <rPh sb="51" eb="53">
      <t>ジカン</t>
    </rPh>
    <rPh sb="55" eb="57">
      <t>ジカン</t>
    </rPh>
    <rPh sb="60" eb="62">
      <t>セッテイ</t>
    </rPh>
    <rPh sb="68" eb="70">
      <t>ジッサイ</t>
    </rPh>
    <rPh sb="71" eb="73">
      <t>キボ</t>
    </rPh>
    <rPh sb="74" eb="76">
      <t>タンイ</t>
    </rPh>
    <rPh sb="76" eb="78">
      <t>スイリョウ</t>
    </rPh>
    <rPh sb="79" eb="81">
      <t>シヨウ</t>
    </rPh>
    <rPh sb="81" eb="83">
      <t>ジカン</t>
    </rPh>
    <rPh sb="90" eb="92">
      <t>タテモノ</t>
    </rPh>
    <rPh sb="92" eb="95">
      <t>シュルイベツ</t>
    </rPh>
    <rPh sb="95" eb="97">
      <t>タンイ</t>
    </rPh>
    <rPh sb="97" eb="100">
      <t>キュウスイリョウ</t>
    </rPh>
    <rPh sb="101" eb="103">
      <t>シヨウ</t>
    </rPh>
    <rPh sb="103" eb="105">
      <t>ジカン</t>
    </rPh>
    <rPh sb="106" eb="109">
      <t>ジンインヒョウ</t>
    </rPh>
    <rPh sb="110" eb="111">
      <t>オヨ</t>
    </rPh>
    <rPh sb="112" eb="115">
      <t>ショユウシャ</t>
    </rPh>
    <rPh sb="117" eb="119">
      <t>キョウギ</t>
    </rPh>
    <rPh sb="119" eb="120">
      <t>トウ</t>
    </rPh>
    <rPh sb="124" eb="126">
      <t>テキセツ</t>
    </rPh>
    <rPh sb="127" eb="129">
      <t>スウチ</t>
    </rPh>
    <rPh sb="130" eb="132">
      <t>センテイ</t>
    </rPh>
    <phoneticPr fontId="2"/>
  </si>
  <si>
    <t>　直近1年間の使用実績を比較し、もっとも使用水量の多い月のデータをその施設の月間稼働日数で割った値を有効数字2桁で切り上げたものをものを計画1日使用水量とする。</t>
    <rPh sb="1" eb="3">
      <t>チョッキン</t>
    </rPh>
    <rPh sb="4" eb="6">
      <t>ネンカン</t>
    </rPh>
    <rPh sb="7" eb="9">
      <t>シヨウ</t>
    </rPh>
    <rPh sb="9" eb="11">
      <t>ジッセキ</t>
    </rPh>
    <rPh sb="12" eb="14">
      <t>ヒカク</t>
    </rPh>
    <rPh sb="20" eb="22">
      <t>シヨウ</t>
    </rPh>
    <rPh sb="22" eb="24">
      <t>スイリョウ</t>
    </rPh>
    <rPh sb="25" eb="26">
      <t>オオ</t>
    </rPh>
    <rPh sb="27" eb="28">
      <t>ツキ</t>
    </rPh>
    <rPh sb="48" eb="49">
      <t>アタイ</t>
    </rPh>
    <rPh sb="50" eb="52">
      <t>ユウコウ</t>
    </rPh>
    <rPh sb="52" eb="54">
      <t>スウジ</t>
    </rPh>
    <rPh sb="55" eb="56">
      <t>ケタ</t>
    </rPh>
    <rPh sb="57" eb="58">
      <t>キ</t>
    </rPh>
    <rPh sb="59" eb="60">
      <t>ア</t>
    </rPh>
    <rPh sb="68" eb="70">
      <t>ケイカク</t>
    </rPh>
    <rPh sb="71" eb="72">
      <t>ニチ</t>
    </rPh>
    <rPh sb="72" eb="74">
      <t>シヨウ</t>
    </rPh>
    <rPh sb="74" eb="76">
      <t>スイリョウ</t>
    </rPh>
    <phoneticPr fontId="2"/>
  </si>
  <si>
    <r>
      <t>①水理計算結果から求められた定水位弁の差圧０．２０Mpaを上のグラフにおいて垂直に下ろす。
②次に時間あたり給水量６．８m3/hrの線を引き、先に描いた差圧の線と交点を求める。
③この交点は呼び径20のと25の間にあるので、使用する定水位弁の口径は、大きい方の口径25mmを選定する。
　　</t>
    </r>
    <r>
      <rPr>
        <sz val="10"/>
        <color rgb="FFFF0000"/>
        <rFont val="ＭＳ Ｐゴシック"/>
        <family val="3"/>
        <charset val="128"/>
        <scheme val="minor"/>
      </rPr>
      <t>（定水位弁の口径の選定方法は、メーカー資料による。）</t>
    </r>
    <r>
      <rPr>
        <sz val="10"/>
        <color theme="1"/>
        <rFont val="ＭＳ Ｐゴシック"/>
        <family val="2"/>
        <charset val="128"/>
        <scheme val="minor"/>
      </rPr>
      <t xml:space="preserve">
④選定された口径φ25の定水位弁が設計水圧０．２０Mpaでどのくらいの吐水量となるか、確認する。
⑤水圧０．２Mpaの垂直線と、口径φ25の水平線の交点を通過する斜めの流量線を引く。この線から、設計水圧における口径φ25mmの定水位弁の吐水量は約９．８m3/hrであることがわかる。
⑥計画上の必要吐水量６．８m3/hrと比較して、このままでは実際の吐水量が必要以上に多くなり、配水管へ影響を及ぼすおそれがあるため、</t>
    </r>
    <r>
      <rPr>
        <sz val="10"/>
        <color rgb="FFFF0000"/>
        <rFont val="ＭＳ Ｐゴシック"/>
        <family val="3"/>
        <charset val="128"/>
        <scheme val="minor"/>
      </rPr>
      <t>減圧弁、定流量弁を設置し、設計給水量に近い吐水量とする等、</t>
    </r>
    <r>
      <rPr>
        <sz val="10"/>
        <color theme="1"/>
        <rFont val="ＭＳ Ｐゴシック"/>
        <family val="2"/>
        <charset val="128"/>
        <scheme val="minor"/>
      </rPr>
      <t>何らかの対策を講じる必要がある。
また、量水器口径の決定においても、時間あたり給水量も口径選定の条件となっているため、実際の給水量が計画給水量と大きく違ってくる場合は、量水器口径の再選定及び水理計算の再計算を行わなくてはならなくなる。</t>
    </r>
    <rPh sb="1" eb="3">
      <t>スイリ</t>
    </rPh>
    <rPh sb="3" eb="5">
      <t>ケイサン</t>
    </rPh>
    <rPh sb="5" eb="7">
      <t>ケッカ</t>
    </rPh>
    <rPh sb="9" eb="10">
      <t>モト</t>
    </rPh>
    <rPh sb="14" eb="17">
      <t>テイスイイ</t>
    </rPh>
    <rPh sb="17" eb="18">
      <t>ベン</t>
    </rPh>
    <rPh sb="19" eb="20">
      <t>サ</t>
    </rPh>
    <rPh sb="20" eb="21">
      <t>アツ</t>
    </rPh>
    <rPh sb="29" eb="30">
      <t>ウエ</t>
    </rPh>
    <rPh sb="38" eb="40">
      <t>スイチョク</t>
    </rPh>
    <rPh sb="41" eb="42">
      <t>オ</t>
    </rPh>
    <rPh sb="47" eb="48">
      <t>ツギ</t>
    </rPh>
    <rPh sb="49" eb="51">
      <t>ジカン</t>
    </rPh>
    <rPh sb="54" eb="57">
      <t>キュウスイリョウ</t>
    </rPh>
    <rPh sb="66" eb="67">
      <t>セン</t>
    </rPh>
    <rPh sb="68" eb="69">
      <t>ヒ</t>
    </rPh>
    <rPh sb="71" eb="72">
      <t>サキ</t>
    </rPh>
    <rPh sb="73" eb="74">
      <t>カ</t>
    </rPh>
    <rPh sb="76" eb="77">
      <t>サ</t>
    </rPh>
    <rPh sb="77" eb="78">
      <t>アツ</t>
    </rPh>
    <rPh sb="79" eb="80">
      <t>セン</t>
    </rPh>
    <rPh sb="92" eb="94">
      <t>コウテン</t>
    </rPh>
    <rPh sb="95" eb="96">
      <t>ヨ</t>
    </rPh>
    <rPh sb="97" eb="98">
      <t>ケイ</t>
    </rPh>
    <rPh sb="105" eb="106">
      <t>アイダ</t>
    </rPh>
    <rPh sb="112" eb="114">
      <t>シヨウ</t>
    </rPh>
    <rPh sb="116" eb="119">
      <t>テイスイイ</t>
    </rPh>
    <rPh sb="119" eb="120">
      <t>ベン</t>
    </rPh>
    <rPh sb="121" eb="123">
      <t>コウケイ</t>
    </rPh>
    <rPh sb="125" eb="126">
      <t>オオ</t>
    </rPh>
    <rPh sb="128" eb="129">
      <t>ホウ</t>
    </rPh>
    <rPh sb="130" eb="132">
      <t>コウケイ</t>
    </rPh>
    <rPh sb="137" eb="139">
      <t>センテイ</t>
    </rPh>
    <rPh sb="151" eb="153">
      <t>コウケイ</t>
    </rPh>
    <rPh sb="154" eb="156">
      <t>センテイ</t>
    </rPh>
    <rPh sb="156" eb="158">
      <t>ホウホウ</t>
    </rPh>
    <rPh sb="164" eb="166">
      <t>シリョウ</t>
    </rPh>
    <rPh sb="173" eb="175">
      <t>センテイ</t>
    </rPh>
    <rPh sb="178" eb="180">
      <t>コウケイ</t>
    </rPh>
    <rPh sb="184" eb="187">
      <t>テイスイイ</t>
    </rPh>
    <rPh sb="187" eb="188">
      <t>ベン</t>
    </rPh>
    <rPh sb="189" eb="191">
      <t>セッケイ</t>
    </rPh>
    <rPh sb="191" eb="193">
      <t>スイアツ</t>
    </rPh>
    <rPh sb="207" eb="210">
      <t>トスイリョウ</t>
    </rPh>
    <rPh sb="215" eb="217">
      <t>カクニン</t>
    </rPh>
    <rPh sb="222" eb="224">
      <t>スイアツ</t>
    </rPh>
    <rPh sb="231" eb="234">
      <t>スイチョクセン</t>
    </rPh>
    <rPh sb="236" eb="238">
      <t>コウケイ</t>
    </rPh>
    <rPh sb="242" eb="245">
      <t>スイヘイセン</t>
    </rPh>
    <rPh sb="246" eb="248">
      <t>コウテン</t>
    </rPh>
    <rPh sb="249" eb="251">
      <t>ツウカ</t>
    </rPh>
    <rPh sb="253" eb="254">
      <t>ナナ</t>
    </rPh>
    <rPh sb="256" eb="258">
      <t>リュウリョウ</t>
    </rPh>
    <rPh sb="258" eb="259">
      <t>セン</t>
    </rPh>
    <rPh sb="260" eb="261">
      <t>ヒ</t>
    </rPh>
    <rPh sb="265" eb="266">
      <t>セン</t>
    </rPh>
    <rPh sb="269" eb="271">
      <t>セッケイ</t>
    </rPh>
    <rPh sb="271" eb="273">
      <t>スイアツ</t>
    </rPh>
    <rPh sb="277" eb="279">
      <t>コウケイ</t>
    </rPh>
    <rPh sb="285" eb="288">
      <t>テイスイイ</t>
    </rPh>
    <rPh sb="288" eb="289">
      <t>ベン</t>
    </rPh>
    <rPh sb="290" eb="293">
      <t>トスイリョウ</t>
    </rPh>
    <rPh sb="294" eb="295">
      <t>ヤク</t>
    </rPh>
    <rPh sb="315" eb="318">
      <t>ケイカクジョウ</t>
    </rPh>
    <rPh sb="319" eb="321">
      <t>ヒツヨウ</t>
    </rPh>
    <rPh sb="321" eb="324">
      <t>トスイリョウ</t>
    </rPh>
    <rPh sb="333" eb="335">
      <t>ヒカク</t>
    </rPh>
    <rPh sb="344" eb="346">
      <t>ジッサイ</t>
    </rPh>
    <rPh sb="347" eb="350">
      <t>トスイリョウ</t>
    </rPh>
    <rPh sb="351" eb="353">
      <t>ヒツヨウ</t>
    </rPh>
    <rPh sb="353" eb="355">
      <t>イジョウ</t>
    </rPh>
    <rPh sb="356" eb="357">
      <t>オオ</t>
    </rPh>
    <rPh sb="361" eb="364">
      <t>ハイスイカン</t>
    </rPh>
    <rPh sb="365" eb="367">
      <t>エイキョウ</t>
    </rPh>
    <rPh sb="368" eb="369">
      <t>オヨ</t>
    </rPh>
    <rPh sb="407" eb="408">
      <t>トウ</t>
    </rPh>
    <rPh sb="409" eb="410">
      <t>ナン</t>
    </rPh>
    <rPh sb="413" eb="415">
      <t>タイサク</t>
    </rPh>
    <rPh sb="416" eb="417">
      <t>コウ</t>
    </rPh>
    <rPh sb="419" eb="421">
      <t>ヒツヨウ</t>
    </rPh>
    <rPh sb="430" eb="433">
      <t>リョウスイキ</t>
    </rPh>
    <rPh sb="433" eb="435">
      <t>コウケイ</t>
    </rPh>
    <rPh sb="436" eb="438">
      <t>ケッテイ</t>
    </rPh>
    <rPh sb="444" eb="446">
      <t>ジカン</t>
    </rPh>
    <rPh sb="449" eb="452">
      <t>キュウスイリョウ</t>
    </rPh>
    <rPh sb="453" eb="455">
      <t>コウケイ</t>
    </rPh>
    <rPh sb="455" eb="457">
      <t>センテイ</t>
    </rPh>
    <rPh sb="458" eb="460">
      <t>ジョウケン</t>
    </rPh>
    <rPh sb="469" eb="470">
      <t>ジツ</t>
    </rPh>
    <rPh sb="470" eb="471">
      <t>サイ</t>
    </rPh>
    <rPh sb="472" eb="475">
      <t>キュウスイリョウ</t>
    </rPh>
    <rPh sb="476" eb="478">
      <t>ケイカク</t>
    </rPh>
    <rPh sb="478" eb="481">
      <t>キュウスイリョウ</t>
    </rPh>
    <rPh sb="482" eb="483">
      <t>オオ</t>
    </rPh>
    <rPh sb="485" eb="486">
      <t>チガ</t>
    </rPh>
    <rPh sb="490" eb="492">
      <t>バアイ</t>
    </rPh>
    <rPh sb="494" eb="497">
      <t>リョウスイキ</t>
    </rPh>
    <rPh sb="497" eb="499">
      <t>コウケイ</t>
    </rPh>
    <rPh sb="500" eb="501">
      <t>サイ</t>
    </rPh>
    <rPh sb="501" eb="503">
      <t>センテイ</t>
    </rPh>
    <rPh sb="503" eb="504">
      <t>オヨ</t>
    </rPh>
    <rPh sb="505" eb="507">
      <t>スイリ</t>
    </rPh>
    <rPh sb="507" eb="509">
      <t>ケイサン</t>
    </rPh>
    <rPh sb="510" eb="513">
      <t>サイケイサン</t>
    </rPh>
    <rPh sb="514" eb="515">
      <t>オコナ</t>
    </rPh>
    <phoneticPr fontId="2"/>
  </si>
  <si>
    <t>選定した定水位弁・ボールタップの計画給水量に対する必要水圧はグラフから０．１Mpaであることがわかる。水理計算による定水位弁の差圧０．２Mpaを減圧弁により０．１Mpa減圧すれば０．１Mpaとなり、設計どおりの給水量を確保出来る。または定流量弁により、吐水量を６．７ｍ３／ｈｒになるように調整すればよい。
　ただし、極端な水圧の減圧、水量の調整は減圧弁、定流量弁の故障、動作不良を起こす可能性があるので、これらを使用する場合は取扱説明書等に記載された適正使用範囲に注意するまたは、メーカーに問い合わせること。
　</t>
    <rPh sb="0" eb="2">
      <t>センテイ</t>
    </rPh>
    <rPh sb="4" eb="7">
      <t>テイスイイ</t>
    </rPh>
    <rPh sb="7" eb="8">
      <t>ベン</t>
    </rPh>
    <rPh sb="16" eb="18">
      <t>ケイカク</t>
    </rPh>
    <rPh sb="18" eb="21">
      <t>キュウスイリョウ</t>
    </rPh>
    <rPh sb="22" eb="23">
      <t>タイ</t>
    </rPh>
    <rPh sb="25" eb="27">
      <t>ヒツヨウ</t>
    </rPh>
    <rPh sb="27" eb="29">
      <t>スイアツ</t>
    </rPh>
    <rPh sb="51" eb="53">
      <t>スイリ</t>
    </rPh>
    <rPh sb="53" eb="55">
      <t>ケイサン</t>
    </rPh>
    <rPh sb="58" eb="61">
      <t>テイスイイ</t>
    </rPh>
    <rPh sb="61" eb="62">
      <t>ベン</t>
    </rPh>
    <rPh sb="63" eb="64">
      <t>サ</t>
    </rPh>
    <rPh sb="64" eb="65">
      <t>アツ</t>
    </rPh>
    <rPh sb="72" eb="75">
      <t>ゲンアツベン</t>
    </rPh>
    <rPh sb="84" eb="86">
      <t>ゲンアツ</t>
    </rPh>
    <rPh sb="99" eb="101">
      <t>セッケイ</t>
    </rPh>
    <rPh sb="105" eb="108">
      <t>キュウスイリョウ</t>
    </rPh>
    <rPh sb="109" eb="113">
      <t>カクホデキ</t>
    </rPh>
    <rPh sb="118" eb="121">
      <t>テイリュウリョウ</t>
    </rPh>
    <rPh sb="121" eb="122">
      <t>ベン</t>
    </rPh>
    <rPh sb="126" eb="129">
      <t>トスイリョウ</t>
    </rPh>
    <rPh sb="144" eb="146">
      <t>チョウセイ</t>
    </rPh>
    <rPh sb="158" eb="160">
      <t>キョクタン</t>
    </rPh>
    <rPh sb="161" eb="163">
      <t>スイアツ</t>
    </rPh>
    <rPh sb="164" eb="166">
      <t>ゲンアツ</t>
    </rPh>
    <rPh sb="167" eb="169">
      <t>スイリョウ</t>
    </rPh>
    <rPh sb="170" eb="172">
      <t>チョウセイ</t>
    </rPh>
    <rPh sb="173" eb="176">
      <t>ゲンアツベン</t>
    </rPh>
    <rPh sb="177" eb="180">
      <t>テイリュウリョウ</t>
    </rPh>
    <rPh sb="180" eb="181">
      <t>ベン</t>
    </rPh>
    <rPh sb="182" eb="184">
      <t>コショウ</t>
    </rPh>
    <rPh sb="185" eb="187">
      <t>ドウサ</t>
    </rPh>
    <rPh sb="187" eb="189">
      <t>フリョウ</t>
    </rPh>
    <rPh sb="190" eb="191">
      <t>オ</t>
    </rPh>
    <rPh sb="193" eb="196">
      <t>カノウセイ</t>
    </rPh>
    <rPh sb="213" eb="215">
      <t>トリアツカイ</t>
    </rPh>
    <rPh sb="215" eb="218">
      <t>セツメイショ</t>
    </rPh>
    <rPh sb="218" eb="219">
      <t>トウ</t>
    </rPh>
    <rPh sb="220" eb="222">
      <t>キサイ</t>
    </rPh>
    <rPh sb="225" eb="227">
      <t>テキセイ</t>
    </rPh>
    <rPh sb="227" eb="229">
      <t>シヨウ</t>
    </rPh>
    <rPh sb="229" eb="231">
      <t>ハンイ</t>
    </rPh>
    <rPh sb="232" eb="234">
      <t>チュウイ</t>
    </rPh>
    <rPh sb="245" eb="246">
      <t>ト</t>
    </rPh>
    <rPh sb="247" eb="248">
      <t>ア</t>
    </rPh>
    <phoneticPr fontId="2"/>
  </si>
  <si>
    <t xml:space="preserve">　時間あたり給水量の調整について
　ﾎﾞｰﾙﾀｯﾌﾟの口径はφ13mmとするが、上記水理計算の結果により、給水圧０．２３Mpaでは設計給水量を大幅に超える給水量となり、配水管、量水器等に影響を与えるおそれがある。時間あたり給水量から、給水圧が０．０７５Mpa前後まで減圧する必要があるが、極端な減圧は器機の動作が不安定になる場合も考えられる。
　従って、設計水圧吐水量が２．５ｍ３/時間以下（４１．７L/分　これは口径２５mmの量水器の適正流量範囲の上限である。）で給水する場合は、配水管等へ影響は少ない者と考えられるので、設計水圧吐水量が２．５ｍ３/時間以下に調整できるよう、減圧弁、定流量弁を設定すればよいこととなる。この計算例では０．２３Mpaの水圧をおおよそ０．１４Mpaまで減圧すればよいこととなる。
</t>
    <rPh sb="1" eb="3">
      <t>ジカン</t>
    </rPh>
    <rPh sb="6" eb="9">
      <t>キュウスイリョウ</t>
    </rPh>
    <rPh sb="10" eb="12">
      <t>チョウセイ</t>
    </rPh>
    <rPh sb="28" eb="30">
      <t>コウケイ</t>
    </rPh>
    <rPh sb="41" eb="43">
      <t>ジョウキ</t>
    </rPh>
    <rPh sb="43" eb="45">
      <t>スイリ</t>
    </rPh>
    <rPh sb="45" eb="47">
      <t>ケイサン</t>
    </rPh>
    <rPh sb="48" eb="50">
      <t>ケッカ</t>
    </rPh>
    <rPh sb="54" eb="55">
      <t>キュウ</t>
    </rPh>
    <rPh sb="55" eb="57">
      <t>スイアツ</t>
    </rPh>
    <rPh sb="66" eb="68">
      <t>セッケイ</t>
    </rPh>
    <rPh sb="68" eb="71">
      <t>キュウスイリョウ</t>
    </rPh>
    <rPh sb="72" eb="74">
      <t>オオハバ</t>
    </rPh>
    <rPh sb="75" eb="76">
      <t>コ</t>
    </rPh>
    <rPh sb="78" eb="81">
      <t>キュウスイリョウ</t>
    </rPh>
    <rPh sb="85" eb="88">
      <t>ハイスイカン</t>
    </rPh>
    <rPh sb="89" eb="92">
      <t>リョウスイキ</t>
    </rPh>
    <rPh sb="92" eb="93">
      <t>トウ</t>
    </rPh>
    <rPh sb="94" eb="96">
      <t>エイキョウ</t>
    </rPh>
    <rPh sb="97" eb="98">
      <t>アタ</t>
    </rPh>
    <rPh sb="107" eb="109">
      <t>ジカン</t>
    </rPh>
    <rPh sb="112" eb="115">
      <t>キュウスイリョウ</t>
    </rPh>
    <rPh sb="118" eb="119">
      <t>キュウ</t>
    </rPh>
    <rPh sb="119" eb="121">
      <t>スイアツ</t>
    </rPh>
    <rPh sb="130" eb="132">
      <t>ゼンゴ</t>
    </rPh>
    <rPh sb="134" eb="136">
      <t>ゲンアツ</t>
    </rPh>
    <rPh sb="138" eb="140">
      <t>ヒツヨウ</t>
    </rPh>
    <rPh sb="145" eb="147">
      <t>キョクタン</t>
    </rPh>
    <rPh sb="148" eb="150">
      <t>ゲンアツ</t>
    </rPh>
    <rPh sb="151" eb="153">
      <t>キキ</t>
    </rPh>
    <rPh sb="154" eb="156">
      <t>ドウサ</t>
    </rPh>
    <rPh sb="157" eb="160">
      <t>フアンテイ</t>
    </rPh>
    <rPh sb="163" eb="165">
      <t>バアイ</t>
    </rPh>
    <rPh sb="166" eb="167">
      <t>カンガ</t>
    </rPh>
    <rPh sb="174" eb="175">
      <t>シタガ</t>
    </rPh>
    <rPh sb="178" eb="180">
      <t>セッケイ</t>
    </rPh>
    <rPh sb="180" eb="185">
      <t>スイアツトスイリョウ</t>
    </rPh>
    <rPh sb="192" eb="194">
      <t>ジカン</t>
    </rPh>
    <rPh sb="194" eb="196">
      <t>イカ</t>
    </rPh>
    <rPh sb="203" eb="204">
      <t>フン</t>
    </rPh>
    <rPh sb="208" eb="210">
      <t>コウケイ</t>
    </rPh>
    <rPh sb="215" eb="218">
      <t>リョウスイキ</t>
    </rPh>
    <rPh sb="219" eb="221">
      <t>テキセイ</t>
    </rPh>
    <rPh sb="221" eb="223">
      <t>リュウリョウ</t>
    </rPh>
    <rPh sb="223" eb="225">
      <t>ハンイ</t>
    </rPh>
    <rPh sb="226" eb="228">
      <t>ジョウゲン</t>
    </rPh>
    <rPh sb="263" eb="265">
      <t>セッケイ</t>
    </rPh>
    <rPh sb="265" eb="270">
      <t>スイアツトスイリョウ</t>
    </rPh>
    <rPh sb="277" eb="279">
      <t>ジカン</t>
    </rPh>
    <rPh sb="279" eb="281">
      <t>イカ</t>
    </rPh>
    <rPh sb="282" eb="284">
      <t>チョウセイ</t>
    </rPh>
    <rPh sb="290" eb="293">
      <t>ゲンアツベン</t>
    </rPh>
    <rPh sb="294" eb="297">
      <t>テイリュウリョウ</t>
    </rPh>
    <rPh sb="297" eb="298">
      <t>ベン</t>
    </rPh>
    <rPh sb="299" eb="301">
      <t>セッテイ</t>
    </rPh>
    <rPh sb="314" eb="317">
      <t>ケイサンレイ</t>
    </rPh>
    <rPh sb="327" eb="329">
      <t>スイアツ</t>
    </rPh>
    <rPh sb="343" eb="345">
      <t>ゲンアツ</t>
    </rPh>
    <phoneticPr fontId="2"/>
  </si>
  <si>
    <t>１基の口径13mmのボールタップで給水を行う場合、給水量は配水管に影響を与えるほど大きくないため、特に減圧等の処置を行う必要はないが、給水量が最初に設定した口径の量水器の適正流量範囲を超える場合があるため、量水器の口径及び適用する一時的使用の許容流量について再検討しなければならない。</t>
    <rPh sb="1" eb="2">
      <t>キ</t>
    </rPh>
    <rPh sb="3" eb="5">
      <t>コウケイ</t>
    </rPh>
    <rPh sb="17" eb="19">
      <t>キュウスイ</t>
    </rPh>
    <rPh sb="20" eb="21">
      <t>オコナ</t>
    </rPh>
    <rPh sb="22" eb="24">
      <t>バアイ</t>
    </rPh>
    <rPh sb="25" eb="28">
      <t>キュウスイリョウ</t>
    </rPh>
    <rPh sb="29" eb="32">
      <t>ハイスイカン</t>
    </rPh>
    <rPh sb="33" eb="35">
      <t>エイキョウ</t>
    </rPh>
    <rPh sb="36" eb="37">
      <t>アタ</t>
    </rPh>
    <rPh sb="41" eb="42">
      <t>オオ</t>
    </rPh>
    <rPh sb="49" eb="50">
      <t>トク</t>
    </rPh>
    <rPh sb="51" eb="53">
      <t>ゲンアツ</t>
    </rPh>
    <rPh sb="53" eb="54">
      <t>トウ</t>
    </rPh>
    <rPh sb="55" eb="57">
      <t>ショチ</t>
    </rPh>
    <rPh sb="58" eb="59">
      <t>オコナ</t>
    </rPh>
    <rPh sb="60" eb="62">
      <t>ヒツヨウ</t>
    </rPh>
    <rPh sb="67" eb="70">
      <t>キュウスイリョウ</t>
    </rPh>
    <rPh sb="71" eb="73">
      <t>サイショ</t>
    </rPh>
    <rPh sb="74" eb="76">
      <t>セッテイ</t>
    </rPh>
    <rPh sb="78" eb="80">
      <t>コウケイ</t>
    </rPh>
    <rPh sb="81" eb="84">
      <t>リョウスイキ</t>
    </rPh>
    <rPh sb="85" eb="87">
      <t>テキセイ</t>
    </rPh>
    <rPh sb="87" eb="89">
      <t>リュウリョウ</t>
    </rPh>
    <rPh sb="89" eb="91">
      <t>ハンイ</t>
    </rPh>
    <rPh sb="92" eb="93">
      <t>コ</t>
    </rPh>
    <rPh sb="95" eb="97">
      <t>バアイ</t>
    </rPh>
    <rPh sb="103" eb="106">
      <t>リョウスイキ</t>
    </rPh>
    <rPh sb="107" eb="109">
      <t>コウケイ</t>
    </rPh>
    <rPh sb="109" eb="110">
      <t>オヨ</t>
    </rPh>
    <rPh sb="111" eb="113">
      <t>テキヨウ</t>
    </rPh>
    <rPh sb="115" eb="117">
      <t>イチジ</t>
    </rPh>
    <rPh sb="117" eb="120">
      <t>テキシヨウ</t>
    </rPh>
    <rPh sb="121" eb="123">
      <t>キョヨウ</t>
    </rPh>
    <rPh sb="123" eb="125">
      <t>リュウリョウ</t>
    </rPh>
    <rPh sb="129" eb="132">
      <t>サイケントウ</t>
    </rPh>
    <phoneticPr fontId="2"/>
  </si>
  <si>
    <t>あり</t>
  </si>
  <si>
    <t>上記の作動水圧の時、選定した口径の定水位弁・ﾎﾞｰﾙﾀｯﾌﾟの吐水量をメーカーの性能表等から求める</t>
    <rPh sb="10" eb="12">
      <t>センテイ</t>
    </rPh>
    <rPh sb="14" eb="16">
      <t>コウケイ</t>
    </rPh>
    <rPh sb="17" eb="20">
      <t>テイスイイ</t>
    </rPh>
    <rPh sb="20" eb="21">
      <t>ベン</t>
    </rPh>
    <rPh sb="31" eb="34">
      <t>トスイリョウ</t>
    </rPh>
    <rPh sb="40" eb="43">
      <t>セイノウヒョウ</t>
    </rPh>
    <rPh sb="43" eb="44">
      <t>トウ</t>
    </rPh>
    <rPh sb="46" eb="47">
      <t>モト</t>
    </rPh>
    <phoneticPr fontId="2"/>
  </si>
</sst>
</file>

<file path=xl/styles.xml><?xml version="1.0" encoding="utf-8"?>
<styleSheet xmlns="http://schemas.openxmlformats.org/spreadsheetml/2006/main">
  <numFmts count="4">
    <numFmt numFmtId="176" formatCode="&quot;＝ &quot;##.0&quot;m3&quot;"/>
    <numFmt numFmtId="177" formatCode="0.000_ "/>
    <numFmt numFmtId="178" formatCode="0.00_);[Red]\(0.00\)"/>
    <numFmt numFmtId="179" formatCode="0.00_ "/>
  </numFmts>
  <fonts count="30">
    <font>
      <sz val="10"/>
      <color theme="1"/>
      <name val="ＭＳ Ｐゴシック"/>
      <family val="2"/>
      <charset val="128"/>
      <scheme val="minor"/>
    </font>
    <font>
      <sz val="10"/>
      <color theme="1"/>
      <name val="ＭＳ Ｐゴシック"/>
      <family val="2"/>
      <charset val="128"/>
      <scheme val="minor"/>
    </font>
    <font>
      <sz val="6"/>
      <name val="ＭＳ Ｐゴシック"/>
      <family val="2"/>
      <charset val="128"/>
      <scheme val="minor"/>
    </font>
    <font>
      <b/>
      <sz val="10"/>
      <color theme="1"/>
      <name val="ＭＳ Ｐゴシック"/>
      <family val="3"/>
      <charset val="128"/>
      <scheme val="minor"/>
    </font>
    <font>
      <b/>
      <i/>
      <sz val="10"/>
      <color theme="1"/>
      <name val="ＭＳ Ｐゴシック"/>
      <family val="3"/>
      <charset val="128"/>
      <scheme val="minor"/>
    </font>
    <font>
      <sz val="10"/>
      <color rgb="FFFF0000"/>
      <name val="ＭＳ Ｐゴシック"/>
      <family val="2"/>
      <charset val="128"/>
      <scheme val="minor"/>
    </font>
    <font>
      <sz val="10"/>
      <color theme="1"/>
      <name val="ＭＳ Ｐ明朝"/>
      <family val="1"/>
      <charset val="128"/>
    </font>
    <font>
      <sz val="8"/>
      <color theme="1"/>
      <name val="ＭＳ Ｐゴシック"/>
      <family val="2"/>
      <charset val="128"/>
      <scheme val="minor"/>
    </font>
    <font>
      <sz val="9"/>
      <color rgb="FFFF0000"/>
      <name val="ＭＳ Ｐゴシック"/>
      <family val="2"/>
      <charset val="128"/>
      <scheme val="minor"/>
    </font>
    <font>
      <sz val="8"/>
      <color rgb="FFFF0000"/>
      <name val="ＭＳ Ｐゴシック"/>
      <family val="2"/>
      <charset val="128"/>
      <scheme val="minor"/>
    </font>
    <font>
      <sz val="10.5"/>
      <color rgb="FF000000"/>
      <name val="ＭＳ 明朝"/>
      <family val="1"/>
      <charset val="128"/>
    </font>
    <font>
      <sz val="10"/>
      <color rgb="FFFF0000"/>
      <name val="ＭＳ Ｐゴシック"/>
      <family val="3"/>
      <charset val="128"/>
      <scheme val="minor"/>
    </font>
    <font>
      <sz val="8"/>
      <color rgb="FFFF0000"/>
      <name val="ＭＳ Ｐゴシック"/>
      <family val="3"/>
      <charset val="128"/>
      <scheme val="minor"/>
    </font>
    <font>
      <sz val="14"/>
      <color theme="1"/>
      <name val="ＭＳ Ｐゴシック"/>
      <family val="2"/>
      <charset val="128"/>
      <scheme val="minor"/>
    </font>
    <font>
      <b/>
      <sz val="10"/>
      <color rgb="FFFF0000"/>
      <name val="ＭＳ Ｐゴシック"/>
      <family val="3"/>
      <charset val="128"/>
      <scheme val="minor"/>
    </font>
    <font>
      <b/>
      <i/>
      <sz val="14"/>
      <color theme="1"/>
      <name val="ＭＳ Ｐゴシック"/>
      <family val="3"/>
      <charset val="128"/>
      <scheme val="minor"/>
    </font>
    <font>
      <b/>
      <sz val="11"/>
      <color rgb="FFFF0000"/>
      <name val="ＭＳ Ｐゴシック"/>
      <family val="3"/>
      <charset val="128"/>
      <scheme val="minor"/>
    </font>
    <font>
      <sz val="20"/>
      <color theme="1"/>
      <name val="ＭＳ Ｐゴシック"/>
      <family val="2"/>
      <charset val="128"/>
      <scheme val="minor"/>
    </font>
    <font>
      <sz val="11"/>
      <color theme="1"/>
      <name val="AR P明朝体U"/>
      <family val="3"/>
      <charset val="128"/>
    </font>
    <font>
      <sz val="10"/>
      <color theme="1"/>
      <name val="AR P明朝体L"/>
      <family val="3"/>
      <charset val="128"/>
    </font>
    <font>
      <sz val="20"/>
      <color theme="1"/>
      <name val="AR楷書体M"/>
      <family val="3"/>
      <charset val="128"/>
    </font>
    <font>
      <sz val="9"/>
      <color theme="1"/>
      <name val="ＭＳ Ｐゴシック"/>
      <family val="2"/>
      <charset val="128"/>
      <scheme val="minor"/>
    </font>
    <font>
      <sz val="10"/>
      <name val="ＭＳ Ｐ明朝"/>
      <family val="1"/>
      <charset val="128"/>
    </font>
    <font>
      <b/>
      <sz val="11"/>
      <color theme="1"/>
      <name val="ＭＳ Ｐゴシック"/>
      <family val="3"/>
      <charset val="128"/>
      <scheme val="minor"/>
    </font>
    <font>
      <sz val="9"/>
      <color theme="1"/>
      <name val="ＭＳ Ｐゴシック"/>
      <family val="3"/>
      <charset val="128"/>
      <scheme val="minor"/>
    </font>
    <font>
      <sz val="10"/>
      <name val="ＭＳ Ｐゴシック"/>
      <family val="2"/>
      <charset val="128"/>
      <scheme val="minor"/>
    </font>
    <font>
      <b/>
      <sz val="12"/>
      <color rgb="FFFF0000"/>
      <name val="ＭＳ Ｐゴシック"/>
      <family val="3"/>
      <charset val="128"/>
      <scheme val="minor"/>
    </font>
    <font>
      <sz val="18"/>
      <color rgb="FFFF0000"/>
      <name val="ＭＳ Ｐゴシック"/>
      <family val="2"/>
      <charset val="128"/>
      <scheme val="minor"/>
    </font>
    <font>
      <sz val="18"/>
      <color rgb="FFFF0000"/>
      <name val="ＭＳ Ｐゴシック"/>
      <family val="3"/>
      <charset val="128"/>
      <scheme val="minor"/>
    </font>
    <font>
      <sz val="14"/>
      <color theme="1"/>
      <name val="ＭＳ Ｐゴシック"/>
      <family val="3"/>
      <charset val="128"/>
      <scheme val="minor"/>
    </font>
  </fonts>
  <fills count="5">
    <fill>
      <patternFill patternType="none"/>
    </fill>
    <fill>
      <patternFill patternType="gray125"/>
    </fill>
    <fill>
      <patternFill patternType="solid">
        <fgColor theme="6" tint="0.79998168889431442"/>
        <bgColor indexed="64"/>
      </patternFill>
    </fill>
    <fill>
      <patternFill patternType="solid">
        <fgColor rgb="FFFFFFCC"/>
        <bgColor indexed="64"/>
      </patternFill>
    </fill>
    <fill>
      <patternFill patternType="solid">
        <fgColor rgb="FFFFFFE7"/>
        <bgColor indexed="64"/>
      </patternFill>
    </fill>
  </fills>
  <borders count="3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indexed="64"/>
      </left>
      <right/>
      <top style="thin">
        <color indexed="64"/>
      </top>
      <bottom style="thin">
        <color indexed="64"/>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right style="medium">
        <color auto="1"/>
      </right>
      <top/>
      <bottom/>
      <diagonal/>
    </border>
    <border>
      <left style="medium">
        <color auto="1"/>
      </left>
      <right style="medium">
        <color auto="1"/>
      </right>
      <top/>
      <bottom style="medium">
        <color auto="1"/>
      </bottom>
      <diagonal/>
    </border>
    <border>
      <left style="thin">
        <color auto="1"/>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257">
    <xf numFmtId="0" fontId="0" fillId="0" borderId="0" xfId="0">
      <alignment vertical="center"/>
    </xf>
    <xf numFmtId="0" fontId="0" fillId="0" borderId="0" xfId="0" applyAlignment="1">
      <alignment horizontal="center" vertical="center"/>
    </xf>
    <xf numFmtId="0" fontId="0" fillId="0" borderId="1" xfId="0" applyBorder="1">
      <alignment vertical="center"/>
    </xf>
    <xf numFmtId="0" fontId="0" fillId="0" borderId="1" xfId="0" applyBorder="1" applyAlignment="1">
      <alignment horizontal="center" vertical="center" wrapText="1"/>
    </xf>
    <xf numFmtId="0" fontId="0" fillId="0" borderId="0" xfId="0" applyAlignment="1">
      <alignment horizontal="center" vertical="center"/>
    </xf>
    <xf numFmtId="0" fontId="0" fillId="0" borderId="0" xfId="0" applyBorder="1" applyAlignment="1">
      <alignment horizontal="center" vertical="center"/>
    </xf>
    <xf numFmtId="0" fontId="0" fillId="0" borderId="0" xfId="0" applyBorder="1">
      <alignment vertical="center"/>
    </xf>
    <xf numFmtId="0" fontId="0" fillId="0" borderId="0" xfId="0" applyAlignment="1">
      <alignment horizontal="left" vertical="top" wrapText="1"/>
    </xf>
    <xf numFmtId="0" fontId="0" fillId="0" borderId="0" xfId="0" applyAlignment="1">
      <alignment horizontal="left" vertical="center" wrapText="1"/>
    </xf>
    <xf numFmtId="38" fontId="0" fillId="0" borderId="1" xfId="1" applyFont="1" applyBorder="1">
      <alignment vertical="center"/>
    </xf>
    <xf numFmtId="0" fontId="3" fillId="0" borderId="0" xfId="0" applyFont="1">
      <alignment vertical="center"/>
    </xf>
    <xf numFmtId="0" fontId="4" fillId="0" borderId="0" xfId="0" applyFont="1">
      <alignment vertical="center"/>
    </xf>
    <xf numFmtId="0" fontId="0" fillId="0" borderId="0" xfId="0" applyAlignment="1">
      <alignment horizontal="left" vertical="top" wrapText="1"/>
    </xf>
    <xf numFmtId="0" fontId="0" fillId="0" borderId="0" xfId="0" applyAlignment="1">
      <alignment horizontal="center" vertical="center"/>
    </xf>
    <xf numFmtId="0" fontId="0" fillId="0" borderId="0" xfId="0" applyAlignment="1">
      <alignment horizontal="right" vertical="center"/>
    </xf>
    <xf numFmtId="0" fontId="6" fillId="0" borderId="8" xfId="0" applyFont="1" applyBorder="1" applyAlignment="1">
      <alignment vertical="center"/>
    </xf>
    <xf numFmtId="0" fontId="6" fillId="0" borderId="4" xfId="0" applyFont="1" applyBorder="1" applyAlignment="1">
      <alignment vertical="center"/>
    </xf>
    <xf numFmtId="0" fontId="0" fillId="0" borderId="5" xfId="0" applyBorder="1">
      <alignment vertical="center"/>
    </xf>
    <xf numFmtId="0" fontId="0" fillId="0" borderId="7" xfId="0" applyBorder="1">
      <alignment vertical="center"/>
    </xf>
    <xf numFmtId="0" fontId="6" fillId="0" borderId="7" xfId="0" applyFont="1" applyBorder="1">
      <alignment vertical="center"/>
    </xf>
    <xf numFmtId="0" fontId="0" fillId="0" borderId="10" xfId="0" applyBorder="1">
      <alignment vertical="center"/>
    </xf>
    <xf numFmtId="0" fontId="0" fillId="0" borderId="11" xfId="0" applyBorder="1" applyAlignment="1">
      <alignment vertical="center" wrapText="1"/>
    </xf>
    <xf numFmtId="0" fontId="0" fillId="0" borderId="15" xfId="0" applyBorder="1" applyAlignment="1">
      <alignment horizontal="center" vertical="center"/>
    </xf>
    <xf numFmtId="0" fontId="0" fillId="0" borderId="9" xfId="0" applyBorder="1">
      <alignment vertical="center"/>
    </xf>
    <xf numFmtId="0" fontId="0" fillId="0" borderId="0" xfId="0" applyBorder="1" applyAlignment="1">
      <alignment horizontal="left" vertical="center"/>
    </xf>
    <xf numFmtId="0" fontId="0" fillId="0" borderId="0" xfId="0" applyAlignment="1">
      <alignment vertical="center"/>
    </xf>
    <xf numFmtId="0" fontId="0" fillId="0" borderId="0" xfId="0" applyAlignment="1">
      <alignment horizontal="center" vertical="center" wrapText="1"/>
    </xf>
    <xf numFmtId="0" fontId="0" fillId="0" borderId="0" xfId="0" applyAlignment="1">
      <alignment horizontal="right" wrapText="1"/>
    </xf>
    <xf numFmtId="176" fontId="0" fillId="0" borderId="9" xfId="0" applyNumberFormat="1" applyBorder="1" applyAlignment="1">
      <alignment horizontal="left" vertical="center" wrapText="1"/>
    </xf>
    <xf numFmtId="0" fontId="0" fillId="0" borderId="0" xfId="0" applyAlignment="1">
      <alignment vertical="top" wrapText="1"/>
    </xf>
    <xf numFmtId="0" fontId="7" fillId="0" borderId="0" xfId="0" applyFont="1">
      <alignment vertical="center"/>
    </xf>
    <xf numFmtId="177" fontId="6" fillId="0" borderId="7" xfId="0" applyNumberFormat="1" applyFont="1" applyBorder="1" applyAlignment="1">
      <alignment vertical="center"/>
    </xf>
    <xf numFmtId="177" fontId="0" fillId="0" borderId="12" xfId="0" applyNumberFormat="1" applyBorder="1">
      <alignment vertical="center"/>
    </xf>
    <xf numFmtId="0" fontId="0" fillId="0" borderId="12" xfId="0" applyBorder="1" applyAlignment="1">
      <alignment horizontal="center" vertical="center" wrapText="1"/>
    </xf>
    <xf numFmtId="0" fontId="9" fillId="0" borderId="0" xfId="0" applyFont="1" applyAlignment="1">
      <alignment horizontal="left" vertical="top" wrapText="1"/>
    </xf>
    <xf numFmtId="177" fontId="0" fillId="0" borderId="0" xfId="0" applyNumberFormat="1">
      <alignment vertical="center"/>
    </xf>
    <xf numFmtId="0" fontId="0" fillId="0" borderId="0" xfId="0" quotePrefix="1" applyAlignment="1">
      <alignment horizontal="center" vertical="center"/>
    </xf>
    <xf numFmtId="177" fontId="0" fillId="0" borderId="9" xfId="0" applyNumberFormat="1" applyBorder="1">
      <alignment vertical="center"/>
    </xf>
    <xf numFmtId="0" fontId="10" fillId="0" borderId="0" xfId="0" applyFont="1">
      <alignment vertical="center"/>
    </xf>
    <xf numFmtId="38" fontId="0" fillId="0" borderId="0" xfId="1" applyFont="1" applyBorder="1">
      <alignment vertical="center"/>
    </xf>
    <xf numFmtId="0" fontId="0" fillId="0" borderId="0" xfId="0" applyBorder="1" applyAlignment="1">
      <alignment horizontal="left" vertical="center"/>
    </xf>
    <xf numFmtId="177" fontId="0" fillId="0" borderId="17" xfId="0" applyNumberFormat="1" applyBorder="1">
      <alignment vertical="center"/>
    </xf>
    <xf numFmtId="177" fontId="0" fillId="0" borderId="1" xfId="0" applyNumberFormat="1" applyBorder="1">
      <alignment vertical="center"/>
    </xf>
    <xf numFmtId="0" fontId="0" fillId="0" borderId="0" xfId="0" applyAlignment="1">
      <alignment horizontal="right" vertical="center"/>
    </xf>
    <xf numFmtId="0" fontId="0" fillId="0" borderId="7" xfId="0" applyFill="1" applyBorder="1">
      <alignment vertical="center"/>
    </xf>
    <xf numFmtId="0" fontId="5" fillId="0" borderId="0" xfId="0" applyFont="1" applyAlignment="1">
      <alignment horizontal="left" vertical="top" wrapText="1"/>
    </xf>
    <xf numFmtId="0" fontId="0" fillId="0" borderId="0" xfId="0" applyAlignment="1">
      <alignment horizontal="right" vertical="center"/>
    </xf>
    <xf numFmtId="38" fontId="0" fillId="2" borderId="17" xfId="1" applyFont="1" applyFill="1" applyBorder="1">
      <alignment vertical="center"/>
    </xf>
    <xf numFmtId="0" fontId="15" fillId="0" borderId="0" xfId="0" applyFont="1">
      <alignment vertical="center"/>
    </xf>
    <xf numFmtId="0" fontId="0" fillId="0" borderId="6" xfId="0" applyBorder="1">
      <alignment vertical="center"/>
    </xf>
    <xf numFmtId="0" fontId="6" fillId="0" borderId="6" xfId="0" applyFont="1" applyBorder="1">
      <alignment vertical="center"/>
    </xf>
    <xf numFmtId="177" fontId="6" fillId="0" borderId="6" xfId="0" applyNumberFormat="1" applyFont="1" applyBorder="1" applyAlignment="1">
      <alignment vertical="center"/>
    </xf>
    <xf numFmtId="0" fontId="3" fillId="0" borderId="10" xfId="0" applyFont="1" applyBorder="1">
      <alignment vertical="center"/>
    </xf>
    <xf numFmtId="0" fontId="0" fillId="0" borderId="11" xfId="0" applyBorder="1">
      <alignment vertical="center"/>
    </xf>
    <xf numFmtId="0" fontId="6" fillId="0" borderId="11" xfId="0" applyFont="1" applyBorder="1">
      <alignment vertical="center"/>
    </xf>
    <xf numFmtId="177" fontId="6" fillId="0" borderId="12" xfId="0" applyNumberFormat="1" applyFont="1" applyBorder="1" applyAlignment="1">
      <alignment vertical="center"/>
    </xf>
    <xf numFmtId="0" fontId="0" fillId="0" borderId="11" xfId="0" applyFill="1" applyBorder="1">
      <alignment vertical="center"/>
    </xf>
    <xf numFmtId="0" fontId="3" fillId="0" borderId="15" xfId="0" applyFont="1" applyBorder="1">
      <alignment vertical="center"/>
    </xf>
    <xf numFmtId="0" fontId="0" fillId="0" borderId="9" xfId="0" applyFill="1" applyBorder="1">
      <alignment vertical="center"/>
    </xf>
    <xf numFmtId="177" fontId="0" fillId="0" borderId="1" xfId="0" applyNumberFormat="1" applyFill="1" applyBorder="1">
      <alignment vertical="center"/>
    </xf>
    <xf numFmtId="0" fontId="5" fillId="0" borderId="0" xfId="0" applyFont="1" applyAlignment="1">
      <alignment vertical="top" wrapText="1"/>
    </xf>
    <xf numFmtId="0" fontId="17" fillId="0" borderId="0" xfId="0" applyFont="1" applyAlignment="1">
      <alignment horizontal="center" vertical="center"/>
    </xf>
    <xf numFmtId="0" fontId="19" fillId="0" borderId="0" xfId="0" applyFont="1" applyAlignment="1">
      <alignment horizontal="center" vertical="center"/>
    </xf>
    <xf numFmtId="0" fontId="18" fillId="0" borderId="0" xfId="0" applyFont="1" applyAlignment="1">
      <alignment horizontal="left" vertical="center"/>
    </xf>
    <xf numFmtId="0" fontId="0" fillId="0" borderId="0" xfId="0" applyAlignment="1">
      <alignment horizontal="center" vertical="center"/>
    </xf>
    <xf numFmtId="0" fontId="0" fillId="0" borderId="15" xfId="0" applyBorder="1" applyAlignment="1">
      <alignment horizontal="center" vertical="center"/>
    </xf>
    <xf numFmtId="0" fontId="0" fillId="0" borderId="0" xfId="0" applyAlignment="1">
      <alignment horizontal="left" vertical="center" wrapText="1"/>
    </xf>
    <xf numFmtId="0" fontId="0" fillId="0" borderId="0" xfId="0" applyAlignment="1">
      <alignment horizontal="left" vertical="center"/>
    </xf>
    <xf numFmtId="0" fontId="0" fillId="0" borderId="0" xfId="0" applyAlignment="1">
      <alignment horizontal="center" vertical="center"/>
    </xf>
    <xf numFmtId="0" fontId="0" fillId="0" borderId="0" xfId="0" applyAlignment="1">
      <alignment horizontal="right" vertical="center"/>
    </xf>
    <xf numFmtId="0" fontId="0" fillId="0" borderId="15" xfId="0" applyBorder="1" applyAlignment="1">
      <alignment horizontal="center" vertical="center"/>
    </xf>
    <xf numFmtId="0" fontId="8" fillId="0" borderId="0" xfId="0" applyFont="1" applyAlignment="1">
      <alignment horizontal="left" vertical="center"/>
    </xf>
    <xf numFmtId="0" fontId="0" fillId="0" borderId="0" xfId="0" applyAlignment="1">
      <alignment horizontal="center" vertical="center" wrapText="1"/>
    </xf>
    <xf numFmtId="0" fontId="0" fillId="0" borderId="0" xfId="0" quotePrefix="1" applyAlignment="1">
      <alignment horizontal="center" vertical="center"/>
    </xf>
    <xf numFmtId="0" fontId="9" fillId="0" borderId="0" xfId="0" applyFont="1" applyAlignment="1">
      <alignment horizontal="left" vertical="top" wrapText="1"/>
    </xf>
    <xf numFmtId="0" fontId="0" fillId="0" borderId="0" xfId="0" applyAlignment="1">
      <alignment horizontal="left" vertical="top" wrapText="1"/>
    </xf>
    <xf numFmtId="0" fontId="0" fillId="0" borderId="0" xfId="0" applyAlignment="1">
      <alignment horizontal="left" vertical="center" wrapText="1"/>
    </xf>
    <xf numFmtId="0" fontId="5" fillId="0" borderId="0" xfId="0" applyFont="1" applyAlignment="1">
      <alignment horizontal="left" vertical="top" wrapText="1"/>
    </xf>
    <xf numFmtId="0" fontId="0" fillId="0" borderId="0" xfId="0" applyBorder="1" applyAlignment="1">
      <alignment horizontal="left" vertical="center"/>
    </xf>
    <xf numFmtId="0" fontId="8" fillId="0" borderId="0" xfId="0" applyFont="1" applyAlignment="1">
      <alignment horizontal="left" vertical="top" wrapText="1"/>
    </xf>
    <xf numFmtId="0" fontId="5" fillId="0" borderId="0" xfId="0" applyFont="1">
      <alignment vertical="center"/>
    </xf>
    <xf numFmtId="0" fontId="0" fillId="3" borderId="1" xfId="0" applyFill="1" applyBorder="1">
      <alignment vertical="center"/>
    </xf>
    <xf numFmtId="0" fontId="0" fillId="3" borderId="1" xfId="0" applyFill="1" applyBorder="1" applyAlignment="1">
      <alignment horizontal="center" vertical="center"/>
    </xf>
    <xf numFmtId="0" fontId="0" fillId="3" borderId="2" xfId="0" applyFill="1" applyBorder="1" applyAlignment="1">
      <alignment horizontal="center" vertical="center" wrapText="1"/>
    </xf>
    <xf numFmtId="0" fontId="0" fillId="3" borderId="9" xfId="0" applyFill="1" applyBorder="1">
      <alignment vertical="center"/>
    </xf>
    <xf numFmtId="0" fontId="0" fillId="3" borderId="7" xfId="0" applyFill="1" applyBorder="1">
      <alignment vertical="center"/>
    </xf>
    <xf numFmtId="0" fontId="0" fillId="3" borderId="6" xfId="0" applyFill="1" applyBorder="1">
      <alignment vertical="center"/>
    </xf>
    <xf numFmtId="177" fontId="22" fillId="3" borderId="7" xfId="0" applyNumberFormat="1" applyFont="1" applyFill="1" applyBorder="1" applyAlignment="1">
      <alignment vertical="center"/>
    </xf>
    <xf numFmtId="177" fontId="6" fillId="3" borderId="7" xfId="0" applyNumberFormat="1" applyFont="1" applyFill="1" applyBorder="1" applyAlignment="1">
      <alignment vertical="center"/>
    </xf>
    <xf numFmtId="0" fontId="0" fillId="3" borderId="9" xfId="0" applyFill="1" applyBorder="1" applyAlignment="1">
      <alignment horizontal="right" vertical="center" wrapText="1"/>
    </xf>
    <xf numFmtId="0" fontId="0" fillId="3" borderId="7" xfId="0" applyNumberFormat="1" applyFill="1" applyBorder="1">
      <alignment vertical="center"/>
    </xf>
    <xf numFmtId="0" fontId="0" fillId="3" borderId="5" xfId="0" applyFill="1" applyBorder="1">
      <alignment vertical="center"/>
    </xf>
    <xf numFmtId="0" fontId="5" fillId="0" borderId="0" xfId="0" applyFont="1" applyAlignment="1">
      <alignment horizontal="left" vertical="center" wrapText="1"/>
    </xf>
    <xf numFmtId="0" fontId="0" fillId="0" borderId="0" xfId="0" applyAlignment="1">
      <alignment horizontal="left" vertical="center" wrapText="1"/>
    </xf>
    <xf numFmtId="0" fontId="5" fillId="0" borderId="0" xfId="0" applyFont="1" applyAlignment="1">
      <alignment horizontal="left" vertical="top" wrapText="1"/>
    </xf>
    <xf numFmtId="0" fontId="0" fillId="0" borderId="0" xfId="0" quotePrefix="1" applyAlignment="1">
      <alignment horizontal="center" vertical="center"/>
    </xf>
    <xf numFmtId="0" fontId="0" fillId="0" borderId="0" xfId="0" applyAlignment="1">
      <alignment horizontal="center" vertical="center"/>
    </xf>
    <xf numFmtId="0" fontId="9" fillId="0" borderId="0" xfId="0" applyFont="1" applyAlignment="1">
      <alignment horizontal="left" vertical="top" wrapText="1"/>
    </xf>
    <xf numFmtId="0" fontId="0" fillId="0" borderId="0" xfId="0" applyAlignment="1">
      <alignment horizontal="right" vertical="center"/>
    </xf>
    <xf numFmtId="0" fontId="0" fillId="0" borderId="0" xfId="0" applyAlignment="1">
      <alignment horizontal="left" vertical="top" wrapText="1"/>
    </xf>
    <xf numFmtId="0" fontId="0" fillId="0" borderId="15" xfId="0" applyBorder="1" applyAlignment="1">
      <alignment horizontal="center" vertical="center"/>
    </xf>
    <xf numFmtId="0" fontId="8" fillId="0" borderId="0" xfId="0" applyFont="1" applyAlignment="1">
      <alignment horizontal="left" vertical="center"/>
    </xf>
    <xf numFmtId="0" fontId="0" fillId="0" borderId="0" xfId="0" applyAlignment="1">
      <alignment horizontal="center" vertical="center" wrapText="1"/>
    </xf>
    <xf numFmtId="0" fontId="0" fillId="0" borderId="0" xfId="0" applyAlignment="1">
      <alignment horizontal="left" vertical="center"/>
    </xf>
    <xf numFmtId="0" fontId="8" fillId="0" borderId="0" xfId="0" applyFont="1" applyAlignment="1">
      <alignment horizontal="left" vertical="top" wrapText="1"/>
    </xf>
    <xf numFmtId="0" fontId="5" fillId="0" borderId="0" xfId="0" applyFont="1" applyAlignment="1">
      <alignment horizontal="left" vertical="center" wrapText="1"/>
    </xf>
    <xf numFmtId="0" fontId="0" fillId="0" borderId="0" xfId="0" applyBorder="1" applyAlignment="1">
      <alignment horizontal="left" vertical="center"/>
    </xf>
    <xf numFmtId="0" fontId="7" fillId="0" borderId="0" xfId="0" applyFont="1" applyAlignment="1">
      <alignment horizontal="center" vertical="center" wrapText="1"/>
    </xf>
    <xf numFmtId="0" fontId="0" fillId="0" borderId="0" xfId="0" applyFill="1" applyBorder="1">
      <alignment vertical="center"/>
    </xf>
    <xf numFmtId="0" fontId="21" fillId="0" borderId="0" xfId="0" applyFont="1">
      <alignment vertical="center"/>
    </xf>
    <xf numFmtId="178" fontId="0" fillId="0" borderId="7" xfId="0" applyNumberFormat="1" applyBorder="1">
      <alignment vertical="center"/>
    </xf>
    <xf numFmtId="178" fontId="0" fillId="0" borderId="11" xfId="0" applyNumberFormat="1" applyBorder="1">
      <alignment vertical="center"/>
    </xf>
    <xf numFmtId="0" fontId="9" fillId="0" borderId="0" xfId="0" applyFont="1" applyAlignment="1">
      <alignment horizontal="left" vertical="center" wrapText="1"/>
    </xf>
    <xf numFmtId="0" fontId="9" fillId="0" borderId="0" xfId="0" applyFont="1" applyAlignment="1">
      <alignment vertical="center" wrapText="1"/>
    </xf>
    <xf numFmtId="0" fontId="5" fillId="0" borderId="0" xfId="0" applyFont="1" applyBorder="1" applyAlignment="1">
      <alignment vertical="center" wrapText="1"/>
    </xf>
    <xf numFmtId="0" fontId="11" fillId="0" borderId="0" xfId="0" applyFont="1" applyBorder="1" applyAlignment="1">
      <alignment vertical="center" wrapText="1"/>
    </xf>
    <xf numFmtId="0" fontId="0" fillId="4" borderId="9" xfId="0" applyFill="1" applyBorder="1">
      <alignment vertical="center"/>
    </xf>
    <xf numFmtId="0" fontId="0" fillId="0" borderId="0" xfId="0" applyAlignment="1">
      <alignment vertical="center" wrapText="1"/>
    </xf>
    <xf numFmtId="0" fontId="0" fillId="0" borderId="0" xfId="0" applyBorder="1" applyAlignment="1">
      <alignment horizontal="center" vertical="center"/>
    </xf>
    <xf numFmtId="38" fontId="0" fillId="0" borderId="2" xfId="1" applyFont="1" applyBorder="1">
      <alignment vertical="center"/>
    </xf>
    <xf numFmtId="0" fontId="0" fillId="0" borderId="5" xfId="0" applyBorder="1" applyAlignment="1">
      <alignment horizontal="center" vertical="center" wrapText="1"/>
    </xf>
    <xf numFmtId="0" fontId="21" fillId="0" borderId="0" xfId="0" applyFont="1" applyBorder="1" applyAlignment="1">
      <alignment vertical="top" wrapText="1"/>
    </xf>
    <xf numFmtId="0" fontId="0" fillId="0" borderId="1" xfId="0" applyFill="1" applyBorder="1">
      <alignment vertical="center"/>
    </xf>
    <xf numFmtId="0" fontId="0" fillId="4" borderId="1" xfId="0" applyFill="1" applyBorder="1" applyProtection="1">
      <alignment vertical="center"/>
      <protection locked="0"/>
    </xf>
    <xf numFmtId="0" fontId="0" fillId="4" borderId="1" xfId="0" applyFill="1" applyBorder="1" applyAlignment="1" applyProtection="1">
      <alignment horizontal="center" vertical="center"/>
      <protection locked="0"/>
    </xf>
    <xf numFmtId="38" fontId="0" fillId="2" borderId="17" xfId="1" applyFont="1" applyFill="1" applyBorder="1" applyProtection="1">
      <alignment vertical="center"/>
      <protection locked="0"/>
    </xf>
    <xf numFmtId="0" fontId="0" fillId="4" borderId="2" xfId="0" applyFill="1" applyBorder="1" applyAlignment="1" applyProtection="1">
      <alignment horizontal="center" vertical="center" wrapText="1"/>
      <protection locked="0"/>
    </xf>
    <xf numFmtId="0" fontId="0" fillId="4" borderId="9" xfId="0" applyFill="1" applyBorder="1" applyProtection="1">
      <alignment vertical="center"/>
      <protection locked="0"/>
    </xf>
    <xf numFmtId="0" fontId="0" fillId="4" borderId="7" xfId="0" applyFill="1" applyBorder="1" applyProtection="1">
      <alignment vertical="center"/>
      <protection locked="0"/>
    </xf>
    <xf numFmtId="0" fontId="0" fillId="4" borderId="5" xfId="0" applyFill="1" applyBorder="1" applyProtection="1">
      <alignment vertical="center"/>
      <protection locked="0"/>
    </xf>
    <xf numFmtId="0" fontId="0" fillId="4" borderId="6" xfId="0" applyFill="1" applyBorder="1" applyProtection="1">
      <alignment vertical="center"/>
      <protection locked="0"/>
    </xf>
    <xf numFmtId="177" fontId="22" fillId="4" borderId="7" xfId="0" applyNumberFormat="1" applyFont="1" applyFill="1" applyBorder="1" applyAlignment="1" applyProtection="1">
      <alignment vertical="center"/>
      <protection locked="0"/>
    </xf>
    <xf numFmtId="177" fontId="6" fillId="4" borderId="7" xfId="0" applyNumberFormat="1" applyFont="1" applyFill="1" applyBorder="1" applyAlignment="1" applyProtection="1">
      <alignment vertical="center"/>
      <protection locked="0"/>
    </xf>
    <xf numFmtId="0" fontId="0" fillId="4" borderId="9" xfId="0" applyFill="1" applyBorder="1" applyAlignment="1" applyProtection="1">
      <alignment horizontal="right" vertical="center" wrapText="1"/>
      <protection locked="0"/>
    </xf>
    <xf numFmtId="0" fontId="0" fillId="4" borderId="7" xfId="0" applyNumberFormat="1" applyFill="1" applyBorder="1" applyProtection="1">
      <alignment vertical="center"/>
      <protection locked="0"/>
    </xf>
    <xf numFmtId="0" fontId="0" fillId="0" borderId="0" xfId="0" applyAlignment="1">
      <alignment horizontal="left" vertical="center"/>
    </xf>
    <xf numFmtId="179" fontId="0" fillId="0" borderId="7" xfId="0" applyNumberFormat="1" applyBorder="1">
      <alignment vertical="center"/>
    </xf>
    <xf numFmtId="177" fontId="0" fillId="0" borderId="5" xfId="0" applyNumberFormat="1" applyBorder="1">
      <alignment vertical="center"/>
    </xf>
    <xf numFmtId="49" fontId="0" fillId="0" borderId="0" xfId="0" applyNumberFormat="1" applyAlignment="1">
      <alignment horizontal="center" vertical="center"/>
    </xf>
    <xf numFmtId="0" fontId="0" fillId="4" borderId="1" xfId="0" quotePrefix="1" applyFill="1" applyBorder="1" applyAlignment="1">
      <alignment horizontal="right" vertical="center" indent="1"/>
    </xf>
    <xf numFmtId="0" fontId="0" fillId="0" borderId="0" xfId="0" applyAlignment="1">
      <alignment horizontal="center" vertical="center"/>
    </xf>
    <xf numFmtId="0" fontId="0" fillId="0" borderId="0" xfId="0" applyAlignment="1">
      <alignment horizontal="right" vertical="center"/>
    </xf>
    <xf numFmtId="0" fontId="0" fillId="0" borderId="0" xfId="0" applyAlignment="1">
      <alignment horizontal="left" vertical="center"/>
    </xf>
    <xf numFmtId="0" fontId="0" fillId="0" borderId="0" xfId="0" quotePrefix="1" applyAlignment="1">
      <alignment horizontal="center" vertical="center"/>
    </xf>
    <xf numFmtId="0" fontId="0" fillId="0" borderId="9" xfId="0" applyFill="1" applyBorder="1" applyProtection="1">
      <alignment vertical="center"/>
      <protection locked="0"/>
    </xf>
    <xf numFmtId="0" fontId="19" fillId="0" borderId="1" xfId="0" applyFont="1" applyBorder="1" applyAlignment="1">
      <alignment horizontal="center" vertical="center"/>
    </xf>
    <xf numFmtId="0" fontId="19" fillId="4" borderId="1" xfId="0" applyFont="1" applyFill="1" applyBorder="1" applyAlignment="1" applyProtection="1">
      <alignment horizontal="left" vertical="center"/>
      <protection locked="0"/>
    </xf>
    <xf numFmtId="0" fontId="20" fillId="0" borderId="0" xfId="0" applyFont="1" applyAlignment="1">
      <alignment horizontal="center" vertical="center"/>
    </xf>
    <xf numFmtId="0" fontId="18" fillId="4" borderId="0" xfId="0" applyFont="1" applyFill="1" applyAlignment="1" applyProtection="1">
      <alignment horizontal="left" vertical="center"/>
      <protection locked="0"/>
    </xf>
    <xf numFmtId="0" fontId="19" fillId="0" borderId="1" xfId="0" applyFont="1" applyBorder="1" applyAlignment="1">
      <alignment horizontal="center" vertical="center" wrapText="1"/>
    </xf>
    <xf numFmtId="0" fontId="8" fillId="0" borderId="0" xfId="0" applyFont="1" applyAlignment="1">
      <alignment horizontal="left" vertical="center"/>
    </xf>
    <xf numFmtId="0" fontId="0" fillId="0" borderId="0" xfId="0" applyAlignment="1">
      <alignment horizontal="right" vertical="center"/>
    </xf>
    <xf numFmtId="0" fontId="0" fillId="0" borderId="0" xfId="0" applyAlignment="1">
      <alignment horizontal="center" vertical="center" wrapText="1"/>
    </xf>
    <xf numFmtId="0" fontId="0" fillId="0" borderId="0" xfId="0" applyAlignment="1">
      <alignment horizontal="left"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0" xfId="0" applyAlignment="1">
      <alignment horizontal="center" vertical="center"/>
    </xf>
    <xf numFmtId="0" fontId="5" fillId="4" borderId="19" xfId="0" applyFont="1" applyFill="1" applyBorder="1" applyAlignment="1" applyProtection="1">
      <alignment horizontal="left" vertical="top" wrapText="1"/>
      <protection locked="0"/>
    </xf>
    <xf numFmtId="0" fontId="5" fillId="4" borderId="20" xfId="0" applyFont="1" applyFill="1" applyBorder="1" applyAlignment="1" applyProtection="1">
      <alignment horizontal="left" vertical="top" wrapText="1"/>
      <protection locked="0"/>
    </xf>
    <xf numFmtId="0" fontId="5" fillId="4" borderId="21" xfId="0" applyFont="1" applyFill="1" applyBorder="1" applyAlignment="1" applyProtection="1">
      <alignment horizontal="left" vertical="top" wrapText="1"/>
      <protection locked="0"/>
    </xf>
    <xf numFmtId="0" fontId="5" fillId="4" borderId="18" xfId="0" applyFont="1" applyFill="1" applyBorder="1" applyAlignment="1" applyProtection="1">
      <alignment horizontal="left" vertical="top" wrapText="1"/>
      <protection locked="0"/>
    </xf>
    <xf numFmtId="0" fontId="5" fillId="4" borderId="0" xfId="0" applyFont="1" applyFill="1" applyBorder="1" applyAlignment="1" applyProtection="1">
      <alignment horizontal="left" vertical="top" wrapText="1"/>
      <protection locked="0"/>
    </xf>
    <xf numFmtId="0" fontId="5" fillId="4" borderId="25" xfId="0" applyFont="1" applyFill="1" applyBorder="1" applyAlignment="1" applyProtection="1">
      <alignment horizontal="left" vertical="top" wrapText="1"/>
      <protection locked="0"/>
    </xf>
    <xf numFmtId="0" fontId="5" fillId="4" borderId="22" xfId="0" applyFont="1" applyFill="1" applyBorder="1" applyAlignment="1" applyProtection="1">
      <alignment horizontal="left" vertical="top" wrapText="1"/>
      <protection locked="0"/>
    </xf>
    <xf numFmtId="0" fontId="5" fillId="4" borderId="23" xfId="0" applyFont="1" applyFill="1" applyBorder="1" applyAlignment="1" applyProtection="1">
      <alignment horizontal="left" vertical="top" wrapText="1"/>
      <protection locked="0"/>
    </xf>
    <xf numFmtId="0" fontId="5" fillId="4" borderId="24" xfId="0" applyFont="1" applyFill="1" applyBorder="1" applyAlignment="1" applyProtection="1">
      <alignment horizontal="left" vertical="top" wrapText="1"/>
      <protection locked="0"/>
    </xf>
    <xf numFmtId="0" fontId="26" fillId="0" borderId="19" xfId="0" applyFont="1" applyBorder="1" applyAlignment="1">
      <alignment horizontal="left" vertical="center" wrapText="1"/>
    </xf>
    <xf numFmtId="0" fontId="26" fillId="0" borderId="20" xfId="0" applyFont="1" applyBorder="1" applyAlignment="1">
      <alignment horizontal="left" vertical="center" wrapText="1"/>
    </xf>
    <xf numFmtId="0" fontId="26" fillId="0" borderId="21" xfId="0" applyFont="1" applyBorder="1" applyAlignment="1">
      <alignment horizontal="left" vertical="center" wrapText="1"/>
    </xf>
    <xf numFmtId="0" fontId="26" fillId="0" borderId="18" xfId="0" applyFont="1" applyBorder="1" applyAlignment="1">
      <alignment horizontal="left" vertical="center" wrapText="1"/>
    </xf>
    <xf numFmtId="0" fontId="26" fillId="0" borderId="0" xfId="0" applyFont="1" applyBorder="1" applyAlignment="1">
      <alignment horizontal="left" vertical="center" wrapText="1"/>
    </xf>
    <xf numFmtId="0" fontId="26" fillId="0" borderId="25" xfId="0" applyFont="1" applyBorder="1" applyAlignment="1">
      <alignment horizontal="left" vertical="center" wrapText="1"/>
    </xf>
    <xf numFmtId="0" fontId="26" fillId="0" borderId="22" xfId="0" applyFont="1" applyBorder="1" applyAlignment="1">
      <alignment horizontal="left" vertical="center" wrapText="1"/>
    </xf>
    <xf numFmtId="0" fontId="26" fillId="0" borderId="23" xfId="0" applyFont="1" applyBorder="1" applyAlignment="1">
      <alignment horizontal="left" vertical="center" wrapText="1"/>
    </xf>
    <xf numFmtId="0" fontId="26" fillId="0" borderId="24" xfId="0" applyFont="1" applyBorder="1" applyAlignment="1">
      <alignment horizontal="left" vertical="center" wrapText="1"/>
    </xf>
    <xf numFmtId="0" fontId="0" fillId="0" borderId="0" xfId="0" applyFill="1" applyBorder="1" applyAlignment="1">
      <alignment horizontal="right" vertical="center"/>
    </xf>
    <xf numFmtId="0" fontId="16" fillId="0" borderId="26" xfId="0" applyFont="1" applyBorder="1" applyAlignment="1">
      <alignment horizontal="left" vertical="center" wrapText="1"/>
    </xf>
    <xf numFmtId="0" fontId="0" fillId="0" borderId="27" xfId="0" applyBorder="1">
      <alignment vertical="center"/>
    </xf>
    <xf numFmtId="0" fontId="0" fillId="0" borderId="28" xfId="0" applyBorder="1">
      <alignment vertical="center"/>
    </xf>
    <xf numFmtId="0" fontId="0" fillId="0" borderId="29" xfId="0" applyBorder="1">
      <alignment vertical="center"/>
    </xf>
    <xf numFmtId="0" fontId="0" fillId="0" borderId="30" xfId="0" applyBorder="1">
      <alignment vertical="center"/>
    </xf>
    <xf numFmtId="0" fontId="0" fillId="0" borderId="31" xfId="0" applyBorder="1">
      <alignment vertical="center"/>
    </xf>
    <xf numFmtId="0" fontId="0" fillId="0" borderId="0" xfId="0" quotePrefix="1" applyAlignment="1">
      <alignment horizontal="left" vertical="center"/>
    </xf>
    <xf numFmtId="0" fontId="3" fillId="0" borderId="0" xfId="0" applyFont="1" applyAlignment="1">
      <alignment horizontal="center" vertical="center"/>
    </xf>
    <xf numFmtId="0" fontId="5" fillId="0" borderId="0" xfId="0" applyFont="1" applyAlignment="1">
      <alignment horizontal="left" vertical="center" wrapText="1"/>
    </xf>
    <xf numFmtId="0" fontId="0" fillId="0" borderId="16" xfId="0"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xf>
    <xf numFmtId="0" fontId="0" fillId="0" borderId="32" xfId="0" applyBorder="1" applyAlignment="1">
      <alignment horizontal="center" vertical="center"/>
    </xf>
    <xf numFmtId="0" fontId="0" fillId="0" borderId="0" xfId="0"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31" xfId="0" applyBorder="1" applyAlignment="1">
      <alignment horizontal="center" vertical="center"/>
    </xf>
    <xf numFmtId="0" fontId="0" fillId="0" borderId="0" xfId="0" applyAlignment="1">
      <alignment horizontal="distributed" vertical="center" indent="1"/>
    </xf>
    <xf numFmtId="0" fontId="0" fillId="0" borderId="2" xfId="0" applyFill="1" applyBorder="1" applyAlignment="1" applyProtection="1">
      <alignment horizontal="left" vertical="center"/>
      <protection locked="0"/>
    </xf>
    <xf numFmtId="0" fontId="0" fillId="0" borderId="3" xfId="0" applyFill="1" applyBorder="1" applyAlignment="1" applyProtection="1">
      <alignment horizontal="left" vertical="center"/>
      <protection locked="0"/>
    </xf>
    <xf numFmtId="0" fontId="0" fillId="0" borderId="4" xfId="0" applyFill="1" applyBorder="1" applyAlignment="1" applyProtection="1">
      <alignment horizontal="left" vertical="center"/>
      <protection locked="0"/>
    </xf>
    <xf numFmtId="0" fontId="25" fillId="0" borderId="0" xfId="0" applyFont="1" applyAlignment="1">
      <alignment horizontal="left" vertical="center" wrapText="1"/>
    </xf>
    <xf numFmtId="0" fontId="0" fillId="0" borderId="16" xfId="0" applyBorder="1" applyAlignment="1">
      <alignment horizontal="left" vertical="center"/>
    </xf>
    <xf numFmtId="0" fontId="9" fillId="0" borderId="0" xfId="0" applyFont="1" applyAlignment="1">
      <alignment horizontal="left" vertical="top" wrapText="1"/>
    </xf>
    <xf numFmtId="0" fontId="25" fillId="0" borderId="0" xfId="0" applyFont="1" applyAlignment="1">
      <alignment horizontal="left" vertical="top" wrapText="1"/>
    </xf>
    <xf numFmtId="0" fontId="23" fillId="0" borderId="0" xfId="0" applyFont="1" applyAlignment="1">
      <alignment horizontal="left" vertical="center" wrapText="1"/>
    </xf>
    <xf numFmtId="0" fontId="13" fillId="0" borderId="0" xfId="0" applyFont="1" applyAlignment="1">
      <alignment horizontal="center" vertical="center"/>
    </xf>
    <xf numFmtId="0" fontId="0" fillId="0" borderId="2" xfId="0" applyBorder="1" applyAlignment="1">
      <alignment horizontal="center" vertical="center" wrapText="1"/>
    </xf>
    <xf numFmtId="0" fontId="0" fillId="0" borderId="4" xfId="0" applyBorder="1" applyAlignment="1">
      <alignment horizontal="center" vertical="center" wrapText="1"/>
    </xf>
    <xf numFmtId="0" fontId="0" fillId="4" borderId="2" xfId="0" applyFill="1" applyBorder="1" applyAlignment="1" applyProtection="1">
      <alignment horizontal="center" vertical="center"/>
      <protection locked="0"/>
    </xf>
    <xf numFmtId="0" fontId="0" fillId="4" borderId="4" xfId="0" applyFill="1" applyBorder="1" applyAlignment="1" applyProtection="1">
      <alignment horizontal="center" vertical="center"/>
      <protection locked="0"/>
    </xf>
    <xf numFmtId="0" fontId="0" fillId="4" borderId="33" xfId="0" applyFill="1" applyBorder="1" applyAlignment="1" applyProtection="1">
      <alignment horizontal="center" vertical="center"/>
      <protection locked="0"/>
    </xf>
    <xf numFmtId="0" fontId="0" fillId="4" borderId="34" xfId="0" applyFill="1" applyBorder="1" applyAlignment="1" applyProtection="1">
      <alignment horizontal="center" vertical="center"/>
      <protection locked="0"/>
    </xf>
    <xf numFmtId="0" fontId="0" fillId="4" borderId="17" xfId="0" applyFill="1" applyBorder="1" applyAlignment="1" applyProtection="1">
      <alignment horizontal="center" vertical="center"/>
      <protection locked="0"/>
    </xf>
    <xf numFmtId="0" fontId="9" fillId="0" borderId="32" xfId="0" applyFont="1" applyBorder="1" applyAlignment="1">
      <alignment horizontal="left" vertical="center" wrapText="1"/>
    </xf>
    <xf numFmtId="0" fontId="12" fillId="0" borderId="0" xfId="0" applyFont="1" applyAlignment="1">
      <alignment horizontal="left" vertical="center"/>
    </xf>
    <xf numFmtId="0" fontId="12" fillId="0" borderId="32" xfId="0" applyFont="1" applyBorder="1" applyAlignment="1">
      <alignment horizontal="left"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16" fillId="0" borderId="0" xfId="0" applyFont="1" applyAlignment="1">
      <alignment horizontal="left" vertical="center" wrapText="1"/>
    </xf>
    <xf numFmtId="0" fontId="0" fillId="0" borderId="0" xfId="0" applyAlignment="1">
      <alignment horizontal="left" vertical="center" wrapText="1"/>
    </xf>
    <xf numFmtId="0" fontId="11" fillId="0" borderId="0" xfId="0" applyFont="1" applyAlignment="1">
      <alignment horizontal="left" vertical="top" wrapText="1"/>
    </xf>
    <xf numFmtId="0" fontId="0" fillId="0" borderId="0" xfId="0" applyAlignment="1">
      <alignment horizontal="left" vertical="top" wrapText="1"/>
    </xf>
    <xf numFmtId="0" fontId="5" fillId="0" borderId="19" xfId="0" applyFont="1" applyBorder="1" applyAlignment="1">
      <alignment horizontal="left" vertical="center" wrapText="1"/>
    </xf>
    <xf numFmtId="0" fontId="5" fillId="0" borderId="20" xfId="0" applyFont="1" applyBorder="1" applyAlignment="1">
      <alignment horizontal="left" vertical="center" wrapText="1"/>
    </xf>
    <xf numFmtId="0" fontId="5" fillId="0" borderId="21" xfId="0" applyFont="1" applyBorder="1" applyAlignment="1">
      <alignment horizontal="left" vertical="center" wrapText="1"/>
    </xf>
    <xf numFmtId="0" fontId="5" fillId="0" borderId="22" xfId="0" applyFont="1" applyBorder="1" applyAlignment="1">
      <alignment horizontal="left" vertical="center" wrapText="1"/>
    </xf>
    <xf numFmtId="0" fontId="5" fillId="0" borderId="23" xfId="0" applyFont="1" applyBorder="1" applyAlignment="1">
      <alignment horizontal="left" vertical="center" wrapText="1"/>
    </xf>
    <xf numFmtId="0" fontId="5" fillId="0" borderId="24" xfId="0" applyFont="1" applyBorder="1" applyAlignment="1">
      <alignment horizontal="left" vertical="center" wrapText="1"/>
    </xf>
    <xf numFmtId="0" fontId="5" fillId="0" borderId="0" xfId="0" applyFont="1" applyAlignment="1">
      <alignment horizontal="left" vertical="top" wrapText="1"/>
    </xf>
    <xf numFmtId="0" fontId="5" fillId="0" borderId="0" xfId="0" applyFont="1" applyBorder="1" applyAlignment="1">
      <alignment horizontal="left" vertical="center" wrapText="1"/>
    </xf>
    <xf numFmtId="0" fontId="11" fillId="0" borderId="0" xfId="0" applyFont="1" applyBorder="1" applyAlignment="1">
      <alignment horizontal="left" vertical="center" wrapText="1"/>
    </xf>
    <xf numFmtId="0" fontId="8" fillId="0" borderId="0" xfId="0" applyFont="1" applyAlignment="1">
      <alignment horizontal="center" vertical="center"/>
    </xf>
    <xf numFmtId="0" fontId="0" fillId="3" borderId="2" xfId="0" applyFill="1" applyBorder="1" applyAlignment="1">
      <alignment horizontal="center" vertical="center"/>
    </xf>
    <xf numFmtId="0" fontId="0" fillId="3" borderId="4" xfId="0" applyFill="1" applyBorder="1" applyAlignment="1">
      <alignment horizontal="center" vertical="center"/>
    </xf>
    <xf numFmtId="0" fontId="0" fillId="3" borderId="5" xfId="0" applyFill="1" applyBorder="1" applyAlignment="1">
      <alignment horizontal="center" vertical="center"/>
    </xf>
    <xf numFmtId="0" fontId="0" fillId="3" borderId="6" xfId="0" applyFill="1" applyBorder="1" applyAlignment="1">
      <alignment horizontal="center" vertical="center"/>
    </xf>
    <xf numFmtId="0" fontId="0" fillId="3" borderId="7" xfId="0" applyFill="1" applyBorder="1" applyAlignment="1">
      <alignment horizontal="center" vertical="center"/>
    </xf>
    <xf numFmtId="0" fontId="9" fillId="0" borderId="18" xfId="0" applyFont="1" applyBorder="1" applyAlignment="1">
      <alignment horizontal="left" vertical="top" wrapText="1"/>
    </xf>
    <xf numFmtId="0" fontId="12" fillId="0" borderId="0" xfId="0" applyFont="1" applyAlignment="1">
      <alignment horizontal="left" vertical="top"/>
    </xf>
    <xf numFmtId="0" fontId="12" fillId="0" borderId="18" xfId="0" applyFont="1" applyBorder="1" applyAlignment="1">
      <alignment horizontal="left" vertical="top"/>
    </xf>
    <xf numFmtId="0" fontId="21" fillId="0" borderId="0" xfId="0" applyFont="1" applyBorder="1" applyAlignment="1">
      <alignment horizontal="left" vertical="top" wrapText="1"/>
    </xf>
    <xf numFmtId="0" fontId="24" fillId="0" borderId="0" xfId="0" applyFont="1" applyBorder="1" applyAlignment="1">
      <alignment horizontal="left" vertical="top" wrapText="1"/>
    </xf>
    <xf numFmtId="0" fontId="13" fillId="0" borderId="0" xfId="0" applyFont="1" applyBorder="1" applyAlignment="1">
      <alignment horizontal="left" vertical="top" wrapText="1"/>
    </xf>
    <xf numFmtId="0" fontId="29" fillId="0" borderId="0" xfId="0" applyFont="1" applyBorder="1" applyAlignment="1">
      <alignment horizontal="left" vertical="top" wrapText="1"/>
    </xf>
    <xf numFmtId="0" fontId="27" fillId="0" borderId="19" xfId="0" applyFont="1" applyBorder="1" applyAlignment="1">
      <alignment horizontal="center" vertical="center"/>
    </xf>
    <xf numFmtId="0" fontId="28" fillId="0" borderId="20" xfId="0" applyFont="1" applyBorder="1" applyAlignment="1">
      <alignment horizontal="center" vertical="center"/>
    </xf>
    <xf numFmtId="0" fontId="28" fillId="0" borderId="21" xfId="0" applyFont="1" applyBorder="1" applyAlignment="1">
      <alignment horizontal="center" vertical="center"/>
    </xf>
    <xf numFmtId="0" fontId="28" fillId="0" borderId="22" xfId="0" applyFont="1" applyBorder="1" applyAlignment="1">
      <alignment horizontal="center" vertical="center"/>
    </xf>
    <xf numFmtId="0" fontId="28" fillId="0" borderId="23" xfId="0" applyFont="1" applyBorder="1" applyAlignment="1">
      <alignment horizontal="center" vertical="center"/>
    </xf>
    <xf numFmtId="0" fontId="28" fillId="0" borderId="24" xfId="0" applyFont="1" applyBorder="1" applyAlignment="1">
      <alignment horizontal="center" vertical="center"/>
    </xf>
    <xf numFmtId="0" fontId="5" fillId="0" borderId="0" xfId="0" applyFont="1" applyAlignment="1">
      <alignment horizontal="left" vertical="center"/>
    </xf>
    <xf numFmtId="0" fontId="7" fillId="0" borderId="19" xfId="0" applyFont="1" applyBorder="1" applyAlignment="1">
      <alignment horizontal="left" vertical="center" wrapText="1"/>
    </xf>
    <xf numFmtId="0" fontId="7" fillId="0" borderId="21" xfId="0" applyFont="1" applyBorder="1" applyAlignment="1">
      <alignment horizontal="left" vertical="center" wrapText="1"/>
    </xf>
    <xf numFmtId="0" fontId="7" fillId="0" borderId="18" xfId="0" applyFont="1" applyBorder="1" applyAlignment="1">
      <alignment horizontal="left" vertical="center" wrapText="1"/>
    </xf>
    <xf numFmtId="0" fontId="7" fillId="0" borderId="25" xfId="0" applyFont="1" applyBorder="1" applyAlignment="1">
      <alignment horizontal="left" vertical="center" wrapText="1"/>
    </xf>
    <xf numFmtId="0" fontId="7" fillId="0" borderId="22" xfId="0" applyFont="1" applyBorder="1" applyAlignment="1">
      <alignment horizontal="left" vertical="center" wrapText="1"/>
    </xf>
    <xf numFmtId="0" fontId="7" fillId="0" borderId="24" xfId="0" applyFont="1" applyBorder="1" applyAlignment="1">
      <alignment horizontal="left" vertical="center" wrapText="1"/>
    </xf>
  </cellXfs>
  <cellStyles count="2">
    <cellStyle name="桁区切り" xfId="1" builtinId="6"/>
    <cellStyle name="標準" xfId="0" builtinId="0"/>
  </cellStyles>
  <dxfs count="0"/>
  <tableStyles count="0" defaultTableStyle="TableStyleMedium9" defaultPivotStyle="PivotStyleLight16"/>
  <colors>
    <mruColors>
      <color rgb="FFFFFFE7"/>
      <color rgb="FFFFFFC5"/>
      <color rgb="FFFFFFCC"/>
    </mruColors>
  </colors>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emf"/><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emf"/><Relationship Id="rId5" Type="http://schemas.openxmlformats.org/officeDocument/2006/relationships/image" Target="../media/image3.jpeg"/><Relationship Id="rId4"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8.jpeg"/><Relationship Id="rId1" Type="http://schemas.openxmlformats.org/officeDocument/2006/relationships/image" Target="../media/image5.emf"/><Relationship Id="rId6" Type="http://schemas.openxmlformats.org/officeDocument/2006/relationships/image" Target="../media/image9.jpeg"/><Relationship Id="rId5" Type="http://schemas.openxmlformats.org/officeDocument/2006/relationships/image" Target="../media/image4.jpeg"/><Relationship Id="rId4" Type="http://schemas.openxmlformats.org/officeDocument/2006/relationships/image" Target="../media/image3.jpeg"/></Relationships>
</file>

<file path=xl/drawings/_rels/drawing4.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2.jpeg"/><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oneCell">
    <xdr:from>
      <xdr:col>0</xdr:col>
      <xdr:colOff>85726</xdr:colOff>
      <xdr:row>151</xdr:row>
      <xdr:rowOff>103910</xdr:rowOff>
    </xdr:from>
    <xdr:to>
      <xdr:col>8</xdr:col>
      <xdr:colOff>514423</xdr:colOff>
      <xdr:row>181</xdr:row>
      <xdr:rowOff>34988</xdr:rowOff>
    </xdr:to>
    <xdr:pic>
      <xdr:nvPicPr>
        <xdr:cNvPr id="2" name="図 1" descr="受水槽水理計算モデル図2.jpg"/>
        <xdr:cNvPicPr>
          <a:picLocks noChangeAspect="1"/>
        </xdr:cNvPicPr>
      </xdr:nvPicPr>
      <xdr:blipFill>
        <a:blip xmlns:r="http://schemas.openxmlformats.org/officeDocument/2006/relationships" r:embed="rId1" cstate="print"/>
        <a:stretch>
          <a:fillRect/>
        </a:stretch>
      </xdr:blipFill>
      <xdr:spPr>
        <a:xfrm>
          <a:off x="85726" y="31648978"/>
          <a:ext cx="7026924" cy="6165624"/>
        </a:xfrm>
        <a:prstGeom prst="rect">
          <a:avLst/>
        </a:prstGeom>
      </xdr:spPr>
    </xdr:pic>
    <xdr:clientData/>
  </xdr:twoCellAnchor>
  <xdr:twoCellAnchor editAs="oneCell">
    <xdr:from>
      <xdr:col>0</xdr:col>
      <xdr:colOff>103910</xdr:colOff>
      <xdr:row>252</xdr:row>
      <xdr:rowOff>103907</xdr:rowOff>
    </xdr:from>
    <xdr:to>
      <xdr:col>8</xdr:col>
      <xdr:colOff>548452</xdr:colOff>
      <xdr:row>278</xdr:row>
      <xdr:rowOff>155863</xdr:rowOff>
    </xdr:to>
    <xdr:pic>
      <xdr:nvPicPr>
        <xdr:cNvPr id="6" name="図 5" descr="量水器損失水頭表.jpg"/>
        <xdr:cNvPicPr>
          <a:picLocks noChangeAspect="1"/>
        </xdr:cNvPicPr>
      </xdr:nvPicPr>
      <xdr:blipFill>
        <a:blip xmlns:r="http://schemas.openxmlformats.org/officeDocument/2006/relationships" r:embed="rId2"/>
        <a:stretch>
          <a:fillRect/>
        </a:stretch>
      </xdr:blipFill>
      <xdr:spPr>
        <a:xfrm>
          <a:off x="103910" y="52803134"/>
          <a:ext cx="7042769" cy="5455229"/>
        </a:xfrm>
        <a:prstGeom prst="rect">
          <a:avLst/>
        </a:prstGeom>
      </xdr:spPr>
    </xdr:pic>
    <xdr:clientData/>
  </xdr:twoCellAnchor>
  <xdr:twoCellAnchor editAs="oneCell">
    <xdr:from>
      <xdr:col>0</xdr:col>
      <xdr:colOff>504421</xdr:colOff>
      <xdr:row>58</xdr:row>
      <xdr:rowOff>51288</xdr:rowOff>
    </xdr:from>
    <xdr:to>
      <xdr:col>8</xdr:col>
      <xdr:colOff>230188</xdr:colOff>
      <xdr:row>85</xdr:row>
      <xdr:rowOff>130777</xdr:rowOff>
    </xdr:to>
    <xdr:pic>
      <xdr:nvPicPr>
        <xdr:cNvPr id="22" name="図 21" descr="受水槽水位関係図.jpg"/>
        <xdr:cNvPicPr>
          <a:picLocks noChangeAspect="1"/>
        </xdr:cNvPicPr>
      </xdr:nvPicPr>
      <xdr:blipFill>
        <a:blip xmlns:r="http://schemas.openxmlformats.org/officeDocument/2006/relationships" r:embed="rId3" cstate="print"/>
        <a:stretch>
          <a:fillRect/>
        </a:stretch>
      </xdr:blipFill>
      <xdr:spPr>
        <a:xfrm>
          <a:off x="504421" y="11538438"/>
          <a:ext cx="6307542" cy="5737339"/>
        </a:xfrm>
        <a:prstGeom prst="rect">
          <a:avLst/>
        </a:prstGeom>
      </xdr:spPr>
    </xdr:pic>
    <xdr:clientData/>
  </xdr:twoCellAnchor>
  <xdr:twoCellAnchor editAs="oneCell">
    <xdr:from>
      <xdr:col>0</xdr:col>
      <xdr:colOff>91537</xdr:colOff>
      <xdr:row>218</xdr:row>
      <xdr:rowOff>43295</xdr:rowOff>
    </xdr:from>
    <xdr:to>
      <xdr:col>8</xdr:col>
      <xdr:colOff>519987</xdr:colOff>
      <xdr:row>246</xdr:row>
      <xdr:rowOff>190500</xdr:rowOff>
    </xdr:to>
    <xdr:pic>
      <xdr:nvPicPr>
        <xdr:cNvPr id="25" name="図 24" descr="給水用具損失水頭表.jpg"/>
        <xdr:cNvPicPr>
          <a:picLocks noChangeAspect="1"/>
        </xdr:cNvPicPr>
      </xdr:nvPicPr>
      <xdr:blipFill>
        <a:blip xmlns:r="http://schemas.openxmlformats.org/officeDocument/2006/relationships" r:embed="rId4"/>
        <a:srcRect l="30216"/>
        <a:stretch>
          <a:fillRect/>
        </a:stretch>
      </xdr:blipFill>
      <xdr:spPr>
        <a:xfrm>
          <a:off x="91537" y="45676704"/>
          <a:ext cx="7026677" cy="5966114"/>
        </a:xfrm>
        <a:prstGeom prst="rect">
          <a:avLst/>
        </a:prstGeom>
      </xdr:spPr>
    </xdr:pic>
    <xdr:clientData/>
  </xdr:twoCellAnchor>
  <xdr:twoCellAnchor>
    <xdr:from>
      <xdr:col>6</xdr:col>
      <xdr:colOff>493568</xdr:colOff>
      <xdr:row>334</xdr:row>
      <xdr:rowOff>112568</xdr:rowOff>
    </xdr:from>
    <xdr:to>
      <xdr:col>6</xdr:col>
      <xdr:colOff>857250</xdr:colOff>
      <xdr:row>334</xdr:row>
      <xdr:rowOff>114156</xdr:rowOff>
    </xdr:to>
    <xdr:cxnSp macro="">
      <xdr:nvCxnSpPr>
        <xdr:cNvPr id="8" name="直線矢印コネクタ 7"/>
        <xdr:cNvCxnSpPr/>
      </xdr:nvCxnSpPr>
      <xdr:spPr>
        <a:xfrm rot="10800000">
          <a:off x="5308023" y="72554523"/>
          <a:ext cx="363682" cy="1588"/>
        </a:xfrm>
        <a:prstGeom prst="straightConnector1">
          <a:avLst/>
        </a:prstGeom>
        <a:ln>
          <a:tailEnd type="arrow"/>
        </a:ln>
      </xdr:spPr>
      <xdr:style>
        <a:lnRef idx="1">
          <a:schemeClr val="accent6"/>
        </a:lnRef>
        <a:fillRef idx="0">
          <a:schemeClr val="accent6"/>
        </a:fillRef>
        <a:effectRef idx="0">
          <a:schemeClr val="accent6"/>
        </a:effectRef>
        <a:fontRef idx="minor">
          <a:schemeClr val="tx1"/>
        </a:fontRef>
      </xdr:style>
    </xdr:cxnSp>
    <xdr:clientData/>
  </xdr:twoCellAnchor>
  <xdr:twoCellAnchor editAs="oneCell">
    <xdr:from>
      <xdr:col>0</xdr:col>
      <xdr:colOff>69272</xdr:colOff>
      <xdr:row>109</xdr:row>
      <xdr:rowOff>34635</xdr:rowOff>
    </xdr:from>
    <xdr:to>
      <xdr:col>8</xdr:col>
      <xdr:colOff>542692</xdr:colOff>
      <xdr:row>138</xdr:row>
      <xdr:rowOff>129886</xdr:rowOff>
    </xdr:to>
    <xdr:pic>
      <xdr:nvPicPr>
        <xdr:cNvPr id="9" name="Picture 4"/>
        <xdr:cNvPicPr>
          <a:picLocks noChangeAspect="1" noChangeArrowheads="1"/>
        </xdr:cNvPicPr>
      </xdr:nvPicPr>
      <xdr:blipFill>
        <a:blip xmlns:r="http://schemas.openxmlformats.org/officeDocument/2006/relationships" r:embed="rId5"/>
        <a:srcRect b="4601"/>
        <a:stretch>
          <a:fillRect/>
        </a:stretch>
      </xdr:blipFill>
      <xdr:spPr bwMode="auto">
        <a:xfrm>
          <a:off x="69272" y="24964158"/>
          <a:ext cx="7071647" cy="6121978"/>
        </a:xfrm>
        <a:prstGeom prst="rect">
          <a:avLst/>
        </a:prstGeom>
        <a:solidFill>
          <a:schemeClr val="bg1"/>
        </a:solid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121227</xdr:colOff>
      <xdr:row>106</xdr:row>
      <xdr:rowOff>103908</xdr:rowOff>
    </xdr:from>
    <xdr:to>
      <xdr:col>8</xdr:col>
      <xdr:colOff>323433</xdr:colOff>
      <xdr:row>134</xdr:row>
      <xdr:rowOff>172185</xdr:rowOff>
    </xdr:to>
    <xdr:pic>
      <xdr:nvPicPr>
        <xdr:cNvPr id="26" name="Picture 4"/>
        <xdr:cNvPicPr>
          <a:picLocks noChangeAspect="1" noChangeArrowheads="1"/>
        </xdr:cNvPicPr>
      </xdr:nvPicPr>
      <xdr:blipFill>
        <a:blip xmlns:r="http://schemas.openxmlformats.org/officeDocument/2006/relationships" r:embed="rId1"/>
        <a:srcRect b="4601"/>
        <a:stretch>
          <a:fillRect/>
        </a:stretch>
      </xdr:blipFill>
      <xdr:spPr bwMode="auto">
        <a:xfrm>
          <a:off x="121227" y="23803840"/>
          <a:ext cx="6800433" cy="5887186"/>
        </a:xfrm>
        <a:prstGeom prst="rect">
          <a:avLst/>
        </a:prstGeom>
        <a:solidFill>
          <a:schemeClr val="bg1"/>
        </a:solidFill>
      </xdr:spPr>
    </xdr:pic>
    <xdr:clientData/>
  </xdr:twoCellAnchor>
  <xdr:twoCellAnchor editAs="oneCell">
    <xdr:from>
      <xdr:col>0</xdr:col>
      <xdr:colOff>99325</xdr:colOff>
      <xdr:row>141</xdr:row>
      <xdr:rowOff>49274</xdr:rowOff>
    </xdr:from>
    <xdr:to>
      <xdr:col>8</xdr:col>
      <xdr:colOff>536864</xdr:colOff>
      <xdr:row>169</xdr:row>
      <xdr:rowOff>138896</xdr:rowOff>
    </xdr:to>
    <xdr:pic>
      <xdr:nvPicPr>
        <xdr:cNvPr id="2" name="図 1" descr="受水槽水理計算モデル図2.jpg"/>
        <xdr:cNvPicPr>
          <a:picLocks noChangeAspect="1"/>
        </xdr:cNvPicPr>
      </xdr:nvPicPr>
      <xdr:blipFill>
        <a:blip xmlns:r="http://schemas.openxmlformats.org/officeDocument/2006/relationships" r:embed="rId2" cstate="print"/>
        <a:stretch>
          <a:fillRect/>
        </a:stretch>
      </xdr:blipFill>
      <xdr:spPr>
        <a:xfrm>
          <a:off x="99325" y="30203837"/>
          <a:ext cx="7025664" cy="5868122"/>
        </a:xfrm>
        <a:prstGeom prst="rect">
          <a:avLst/>
        </a:prstGeom>
      </xdr:spPr>
    </xdr:pic>
    <xdr:clientData/>
  </xdr:twoCellAnchor>
  <xdr:twoCellAnchor>
    <xdr:from>
      <xdr:col>0</xdr:col>
      <xdr:colOff>129886</xdr:colOff>
      <xdr:row>125</xdr:row>
      <xdr:rowOff>51956</xdr:rowOff>
    </xdr:from>
    <xdr:to>
      <xdr:col>8</xdr:col>
      <xdr:colOff>294409</xdr:colOff>
      <xdr:row>126</xdr:row>
      <xdr:rowOff>129888</xdr:rowOff>
    </xdr:to>
    <xdr:sp macro="" textlink="">
      <xdr:nvSpPr>
        <xdr:cNvPr id="7" name="正方形/長方形 6"/>
        <xdr:cNvSpPr/>
      </xdr:nvSpPr>
      <xdr:spPr>
        <a:xfrm>
          <a:off x="129886" y="27700433"/>
          <a:ext cx="6762750" cy="28575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kumimoji="1" lang="ja-JP" altLang="en-US" sz="1100"/>
        </a:p>
      </xdr:txBody>
    </xdr:sp>
    <xdr:clientData/>
  </xdr:twoCellAnchor>
  <xdr:twoCellAnchor editAs="oneCell">
    <xdr:from>
      <xdr:col>0</xdr:col>
      <xdr:colOff>190501</xdr:colOff>
      <xdr:row>292</xdr:row>
      <xdr:rowOff>46868</xdr:rowOff>
    </xdr:from>
    <xdr:to>
      <xdr:col>7</xdr:col>
      <xdr:colOff>580158</xdr:colOff>
      <xdr:row>313</xdr:row>
      <xdr:rowOff>130993</xdr:rowOff>
    </xdr:to>
    <xdr:pic>
      <xdr:nvPicPr>
        <xdr:cNvPr id="8" name="図 7" descr="定水位弁口径決定表　流量特性.jpg"/>
        <xdr:cNvPicPr>
          <a:picLocks noChangeAspect="1"/>
        </xdr:cNvPicPr>
      </xdr:nvPicPr>
      <xdr:blipFill>
        <a:blip xmlns:r="http://schemas.openxmlformats.org/officeDocument/2006/relationships" r:embed="rId3" cstate="print"/>
        <a:stretch>
          <a:fillRect/>
        </a:stretch>
      </xdr:blipFill>
      <xdr:spPr>
        <a:xfrm>
          <a:off x="190501" y="62530868"/>
          <a:ext cx="6070021" cy="4448307"/>
        </a:xfrm>
        <a:prstGeom prst="rect">
          <a:avLst/>
        </a:prstGeom>
      </xdr:spPr>
    </xdr:pic>
    <xdr:clientData/>
  </xdr:twoCellAnchor>
  <xdr:twoCellAnchor editAs="oneCell">
    <xdr:from>
      <xdr:col>0</xdr:col>
      <xdr:colOff>190501</xdr:colOff>
      <xdr:row>210</xdr:row>
      <xdr:rowOff>17318</xdr:rowOff>
    </xdr:from>
    <xdr:to>
      <xdr:col>8</xdr:col>
      <xdr:colOff>346364</xdr:colOff>
      <xdr:row>235</xdr:row>
      <xdr:rowOff>53486</xdr:rowOff>
    </xdr:to>
    <xdr:pic>
      <xdr:nvPicPr>
        <xdr:cNvPr id="9" name="図 8" descr="量水器損失水頭表.jpg"/>
        <xdr:cNvPicPr>
          <a:picLocks noChangeAspect="1"/>
        </xdr:cNvPicPr>
      </xdr:nvPicPr>
      <xdr:blipFill>
        <a:blip xmlns:r="http://schemas.openxmlformats.org/officeDocument/2006/relationships" r:embed="rId4"/>
        <a:stretch>
          <a:fillRect/>
        </a:stretch>
      </xdr:blipFill>
      <xdr:spPr>
        <a:xfrm>
          <a:off x="190501" y="33095045"/>
          <a:ext cx="6754090" cy="5231621"/>
        </a:xfrm>
        <a:prstGeom prst="rect">
          <a:avLst/>
        </a:prstGeom>
      </xdr:spPr>
    </xdr:pic>
    <xdr:clientData/>
  </xdr:twoCellAnchor>
  <xdr:twoCellAnchor>
    <xdr:from>
      <xdr:col>4</xdr:col>
      <xdr:colOff>805294</xdr:colOff>
      <xdr:row>216</xdr:row>
      <xdr:rowOff>25979</xdr:rowOff>
    </xdr:from>
    <xdr:to>
      <xdr:col>6</xdr:col>
      <xdr:colOff>831271</xdr:colOff>
      <xdr:row>227</xdr:row>
      <xdr:rowOff>8661</xdr:rowOff>
    </xdr:to>
    <xdr:cxnSp macro="">
      <xdr:nvCxnSpPr>
        <xdr:cNvPr id="13" name="直線コネクタ 12"/>
        <xdr:cNvCxnSpPr/>
      </xdr:nvCxnSpPr>
      <xdr:spPr>
        <a:xfrm rot="5400000" flipH="1" flipV="1">
          <a:off x="3476624" y="34450194"/>
          <a:ext cx="2268682" cy="2069523"/>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17318</xdr:colOff>
      <xdr:row>213</xdr:row>
      <xdr:rowOff>78510</xdr:rowOff>
    </xdr:from>
    <xdr:to>
      <xdr:col>6</xdr:col>
      <xdr:colOff>25977</xdr:colOff>
      <xdr:row>229</xdr:row>
      <xdr:rowOff>121807</xdr:rowOff>
    </xdr:to>
    <xdr:cxnSp macro="">
      <xdr:nvCxnSpPr>
        <xdr:cNvPr id="15" name="直線コネクタ 14"/>
        <xdr:cNvCxnSpPr/>
      </xdr:nvCxnSpPr>
      <xdr:spPr>
        <a:xfrm rot="5400000" flipH="1" flipV="1">
          <a:off x="3130549" y="35751079"/>
          <a:ext cx="3396097" cy="8659"/>
        </a:xfrm>
        <a:prstGeom prst="line">
          <a:avLst/>
        </a:prstGeom>
        <a:ln w="952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342900</xdr:colOff>
      <xdr:row>220</xdr:row>
      <xdr:rowOff>25400</xdr:rowOff>
    </xdr:from>
    <xdr:to>
      <xdr:col>6</xdr:col>
      <xdr:colOff>215903</xdr:colOff>
      <xdr:row>220</xdr:row>
      <xdr:rowOff>44454</xdr:rowOff>
    </xdr:to>
    <xdr:cxnSp macro="">
      <xdr:nvCxnSpPr>
        <xdr:cNvPr id="18" name="直線コネクタ 17"/>
        <xdr:cNvCxnSpPr/>
      </xdr:nvCxnSpPr>
      <xdr:spPr>
        <a:xfrm>
          <a:off x="1460500" y="35471100"/>
          <a:ext cx="3562353" cy="19054"/>
        </a:xfrm>
        <a:prstGeom prst="line">
          <a:avLst/>
        </a:prstGeom>
        <a:ln w="952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939800</xdr:colOff>
      <xdr:row>229</xdr:row>
      <xdr:rowOff>101600</xdr:rowOff>
    </xdr:from>
    <xdr:ext cx="532197" cy="264560"/>
    <xdr:sp macro="" textlink="">
      <xdr:nvSpPr>
        <xdr:cNvPr id="21" name="テキスト ボックス 20"/>
        <xdr:cNvSpPr txBox="1"/>
      </xdr:nvSpPr>
      <xdr:spPr>
        <a:xfrm>
          <a:off x="4718050" y="37433250"/>
          <a:ext cx="532197"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kumimoji="1" lang="en-US" altLang="ja-JP" sz="1100">
              <a:solidFill>
                <a:srgbClr val="FF0000"/>
              </a:solidFill>
            </a:rPr>
            <a:t>1.9L/s</a:t>
          </a:r>
          <a:endParaRPr kumimoji="1" lang="ja-JP" altLang="en-US" sz="1100">
            <a:solidFill>
              <a:srgbClr val="FF0000"/>
            </a:solidFill>
          </a:endParaRPr>
        </a:p>
      </xdr:txBody>
    </xdr:sp>
    <xdr:clientData/>
  </xdr:oneCellAnchor>
  <xdr:oneCellAnchor>
    <xdr:from>
      <xdr:col>1</xdr:col>
      <xdr:colOff>247650</xdr:colOff>
      <xdr:row>219</xdr:row>
      <xdr:rowOff>133350</xdr:rowOff>
    </xdr:from>
    <xdr:ext cx="547394" cy="264560"/>
    <xdr:sp macro="" textlink="">
      <xdr:nvSpPr>
        <xdr:cNvPr id="22" name="テキスト ボックス 21"/>
        <xdr:cNvSpPr txBox="1"/>
      </xdr:nvSpPr>
      <xdr:spPr>
        <a:xfrm>
          <a:off x="990600" y="35369500"/>
          <a:ext cx="547394"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kumimoji="1" lang="en-US" altLang="ja-JP" sz="1100">
              <a:solidFill>
                <a:srgbClr val="FF0000"/>
              </a:solidFill>
            </a:rPr>
            <a:t>0.21m</a:t>
          </a:r>
        </a:p>
      </xdr:txBody>
    </xdr:sp>
    <xdr:clientData/>
  </xdr:oneCellAnchor>
  <xdr:twoCellAnchor>
    <xdr:from>
      <xdr:col>4</xdr:col>
      <xdr:colOff>946150</xdr:colOff>
      <xdr:row>294</xdr:row>
      <xdr:rowOff>12700</xdr:rowOff>
    </xdr:from>
    <xdr:to>
      <xdr:col>4</xdr:col>
      <xdr:colOff>952500</xdr:colOff>
      <xdr:row>310</xdr:row>
      <xdr:rowOff>69850</xdr:rowOff>
    </xdr:to>
    <xdr:cxnSp macro="">
      <xdr:nvCxnSpPr>
        <xdr:cNvPr id="23" name="直線コネクタ 22"/>
        <xdr:cNvCxnSpPr/>
      </xdr:nvCxnSpPr>
      <xdr:spPr>
        <a:xfrm rot="16200000" flipH="1">
          <a:off x="2012950" y="50946050"/>
          <a:ext cx="3409950" cy="6350"/>
        </a:xfrm>
        <a:prstGeom prst="line">
          <a:avLst/>
        </a:prstGeom>
        <a:ln w="952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25400</xdr:colOff>
      <xdr:row>296</xdr:row>
      <xdr:rowOff>25400</xdr:rowOff>
    </xdr:from>
    <xdr:to>
      <xdr:col>5</xdr:col>
      <xdr:colOff>209550</xdr:colOff>
      <xdr:row>301</xdr:row>
      <xdr:rowOff>158750</xdr:rowOff>
    </xdr:to>
    <xdr:cxnSp macro="">
      <xdr:nvCxnSpPr>
        <xdr:cNvPr id="25" name="直線コネクタ 24"/>
        <xdr:cNvCxnSpPr/>
      </xdr:nvCxnSpPr>
      <xdr:spPr>
        <a:xfrm flipV="1">
          <a:off x="768350" y="49676050"/>
          <a:ext cx="3219450" cy="1181100"/>
        </a:xfrm>
        <a:prstGeom prst="line">
          <a:avLst/>
        </a:prstGeom>
        <a:ln w="952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882650</xdr:colOff>
      <xdr:row>296</xdr:row>
      <xdr:rowOff>69850</xdr:rowOff>
    </xdr:from>
    <xdr:to>
      <xdr:col>4</xdr:col>
      <xdr:colOff>990600</xdr:colOff>
      <xdr:row>296</xdr:row>
      <xdr:rowOff>177800</xdr:rowOff>
    </xdr:to>
    <xdr:sp macro="" textlink="">
      <xdr:nvSpPr>
        <xdr:cNvPr id="28" name="円/楕円 27"/>
        <xdr:cNvSpPr/>
      </xdr:nvSpPr>
      <xdr:spPr>
        <a:xfrm>
          <a:off x="3651250" y="49720500"/>
          <a:ext cx="107950" cy="10795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kumimoji="1" lang="ja-JP" altLang="en-US" sz="1100"/>
        </a:p>
      </xdr:txBody>
    </xdr:sp>
    <xdr:clientData/>
  </xdr:twoCellAnchor>
  <xdr:oneCellAnchor>
    <xdr:from>
      <xdr:col>4</xdr:col>
      <xdr:colOff>952500</xdr:colOff>
      <xdr:row>292</xdr:row>
      <xdr:rowOff>171450</xdr:rowOff>
    </xdr:from>
    <xdr:ext cx="697050" cy="264560"/>
    <xdr:sp macro="" textlink="">
      <xdr:nvSpPr>
        <xdr:cNvPr id="29" name="テキスト ボックス 28"/>
        <xdr:cNvSpPr txBox="1"/>
      </xdr:nvSpPr>
      <xdr:spPr>
        <a:xfrm>
          <a:off x="3721100" y="48983900"/>
          <a:ext cx="69705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kumimoji="1" lang="en-US" altLang="ja-JP" sz="1100">
              <a:solidFill>
                <a:srgbClr val="FF0000"/>
              </a:solidFill>
            </a:rPr>
            <a:t>0.20Mpa</a:t>
          </a:r>
          <a:endParaRPr kumimoji="1" lang="ja-JP" altLang="en-US" sz="1100">
            <a:solidFill>
              <a:srgbClr val="FF0000"/>
            </a:solidFill>
          </a:endParaRPr>
        </a:p>
      </xdr:txBody>
    </xdr:sp>
    <xdr:clientData/>
  </xdr:oneCellAnchor>
  <xdr:oneCellAnchor>
    <xdr:from>
      <xdr:col>0</xdr:col>
      <xdr:colOff>177800</xdr:colOff>
      <xdr:row>301</xdr:row>
      <xdr:rowOff>25400</xdr:rowOff>
    </xdr:from>
    <xdr:ext cx="676019" cy="264560"/>
    <xdr:sp macro="" textlink="">
      <xdr:nvSpPr>
        <xdr:cNvPr id="30" name="テキスト ボックス 29"/>
        <xdr:cNvSpPr txBox="1"/>
      </xdr:nvSpPr>
      <xdr:spPr>
        <a:xfrm>
          <a:off x="177800" y="50723800"/>
          <a:ext cx="67601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kumimoji="1" lang="en-US" altLang="ja-JP" sz="1100">
              <a:solidFill>
                <a:srgbClr val="FF0000"/>
              </a:solidFill>
            </a:rPr>
            <a:t>6.8m3/h</a:t>
          </a:r>
          <a:endParaRPr kumimoji="1" lang="ja-JP" altLang="en-US" sz="1100">
            <a:solidFill>
              <a:srgbClr val="FF0000"/>
            </a:solidFill>
          </a:endParaRPr>
        </a:p>
      </xdr:txBody>
    </xdr:sp>
    <xdr:clientData/>
  </xdr:oneCellAnchor>
  <xdr:twoCellAnchor>
    <xdr:from>
      <xdr:col>1</xdr:col>
      <xdr:colOff>0</xdr:colOff>
      <xdr:row>296</xdr:row>
      <xdr:rowOff>203200</xdr:rowOff>
    </xdr:from>
    <xdr:to>
      <xdr:col>5</xdr:col>
      <xdr:colOff>730250</xdr:colOff>
      <xdr:row>303</xdr:row>
      <xdr:rowOff>133350</xdr:rowOff>
    </xdr:to>
    <xdr:cxnSp macro="">
      <xdr:nvCxnSpPr>
        <xdr:cNvPr id="32" name="直線コネクタ 31"/>
        <xdr:cNvCxnSpPr/>
      </xdr:nvCxnSpPr>
      <xdr:spPr>
        <a:xfrm flipV="1">
          <a:off x="742950" y="49853850"/>
          <a:ext cx="3765550" cy="1397000"/>
        </a:xfrm>
        <a:prstGeom prst="line">
          <a:avLst/>
        </a:prstGeom>
        <a:ln w="9525">
          <a:solidFill>
            <a:srgbClr val="FF0000"/>
          </a:solidFill>
          <a:prstDash val="lgDashDot"/>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82550</xdr:colOff>
      <xdr:row>303</xdr:row>
      <xdr:rowOff>158750</xdr:rowOff>
    </xdr:from>
    <xdr:ext cx="676019" cy="264560"/>
    <xdr:sp macro="" textlink="">
      <xdr:nvSpPr>
        <xdr:cNvPr id="36" name="テキスト ボックス 35"/>
        <xdr:cNvSpPr txBox="1"/>
      </xdr:nvSpPr>
      <xdr:spPr>
        <a:xfrm>
          <a:off x="825500" y="51276250"/>
          <a:ext cx="676019"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kumimoji="1" lang="en-US" altLang="ja-JP" sz="1100">
              <a:solidFill>
                <a:srgbClr val="FF0000"/>
              </a:solidFill>
            </a:rPr>
            <a:t>9.8m3/h</a:t>
          </a:r>
          <a:endParaRPr kumimoji="1" lang="ja-JP" altLang="en-US" sz="1100">
            <a:solidFill>
              <a:srgbClr val="FF0000"/>
            </a:solidFill>
          </a:endParaRPr>
        </a:p>
      </xdr:txBody>
    </xdr:sp>
    <xdr:clientData/>
  </xdr:oneCellAnchor>
  <xdr:twoCellAnchor>
    <xdr:from>
      <xdr:col>3</xdr:col>
      <xdr:colOff>773906</xdr:colOff>
      <xdr:row>293</xdr:row>
      <xdr:rowOff>108744</xdr:rowOff>
    </xdr:from>
    <xdr:to>
      <xdr:col>3</xdr:col>
      <xdr:colOff>775494</xdr:colOff>
      <xdr:row>299</xdr:row>
      <xdr:rowOff>102394</xdr:rowOff>
    </xdr:to>
    <xdr:cxnSp macro="">
      <xdr:nvCxnSpPr>
        <xdr:cNvPr id="37" name="直線コネクタ 36"/>
        <xdr:cNvCxnSpPr/>
      </xdr:nvCxnSpPr>
      <xdr:spPr>
        <a:xfrm rot="5400000">
          <a:off x="2105025" y="49755425"/>
          <a:ext cx="1250950" cy="1588"/>
        </a:xfrm>
        <a:prstGeom prst="line">
          <a:avLst/>
        </a:prstGeom>
        <a:ln w="6350">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711200</xdr:colOff>
      <xdr:row>298</xdr:row>
      <xdr:rowOff>25400</xdr:rowOff>
    </xdr:from>
    <xdr:to>
      <xdr:col>4</xdr:col>
      <xdr:colOff>6350</xdr:colOff>
      <xdr:row>298</xdr:row>
      <xdr:rowOff>133350</xdr:rowOff>
    </xdr:to>
    <xdr:sp macro="" textlink="">
      <xdr:nvSpPr>
        <xdr:cNvPr id="42" name="円/楕円 41"/>
        <xdr:cNvSpPr/>
      </xdr:nvSpPr>
      <xdr:spPr>
        <a:xfrm>
          <a:off x="2667000" y="50095150"/>
          <a:ext cx="107950" cy="1079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kumimoji="1" lang="ja-JP" altLang="en-US" sz="1100"/>
        </a:p>
      </xdr:txBody>
    </xdr:sp>
    <xdr:clientData/>
  </xdr:twoCellAnchor>
  <xdr:oneCellAnchor>
    <xdr:from>
      <xdr:col>3</xdr:col>
      <xdr:colOff>76200</xdr:colOff>
      <xdr:row>293</xdr:row>
      <xdr:rowOff>19050</xdr:rowOff>
    </xdr:from>
    <xdr:ext cx="625556" cy="264560"/>
    <xdr:sp macro="" textlink="">
      <xdr:nvSpPr>
        <xdr:cNvPr id="43" name="テキスト ボックス 42"/>
        <xdr:cNvSpPr txBox="1"/>
      </xdr:nvSpPr>
      <xdr:spPr>
        <a:xfrm>
          <a:off x="2032000" y="49041050"/>
          <a:ext cx="625556"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kumimoji="1" lang="en-US" altLang="ja-JP" sz="1100">
              <a:solidFill>
                <a:srgbClr val="FF0000"/>
              </a:solidFill>
            </a:rPr>
            <a:t>0.1Mpa</a:t>
          </a:r>
          <a:endParaRPr kumimoji="1" lang="ja-JP" altLang="en-US" sz="1100">
            <a:solidFill>
              <a:srgbClr val="FF0000"/>
            </a:solidFill>
          </a:endParaRPr>
        </a:p>
      </xdr:txBody>
    </xdr:sp>
    <xdr:clientData/>
  </xdr:oneCellAnchor>
  <xdr:twoCellAnchor editAs="oneCell">
    <xdr:from>
      <xdr:col>0</xdr:col>
      <xdr:colOff>504421</xdr:colOff>
      <xdr:row>49</xdr:row>
      <xdr:rowOff>51288</xdr:rowOff>
    </xdr:from>
    <xdr:to>
      <xdr:col>8</xdr:col>
      <xdr:colOff>230188</xdr:colOff>
      <xdr:row>76</xdr:row>
      <xdr:rowOff>130777</xdr:rowOff>
    </xdr:to>
    <xdr:pic>
      <xdr:nvPicPr>
        <xdr:cNvPr id="24" name="図 23" descr="受水槽水位関係図.jpg"/>
        <xdr:cNvPicPr>
          <a:picLocks noChangeAspect="1"/>
        </xdr:cNvPicPr>
      </xdr:nvPicPr>
      <xdr:blipFill>
        <a:blip xmlns:r="http://schemas.openxmlformats.org/officeDocument/2006/relationships" r:embed="rId5" cstate="print"/>
        <a:stretch>
          <a:fillRect/>
        </a:stretch>
      </xdr:blipFill>
      <xdr:spPr>
        <a:xfrm>
          <a:off x="504421" y="11425726"/>
          <a:ext cx="6313892" cy="56516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164522</xdr:colOff>
      <xdr:row>110</xdr:row>
      <xdr:rowOff>25978</xdr:rowOff>
    </xdr:from>
    <xdr:to>
      <xdr:col>8</xdr:col>
      <xdr:colOff>366728</xdr:colOff>
      <xdr:row>138</xdr:row>
      <xdr:rowOff>94255</xdr:rowOff>
    </xdr:to>
    <xdr:pic>
      <xdr:nvPicPr>
        <xdr:cNvPr id="45" name="Picture 4"/>
        <xdr:cNvPicPr>
          <a:picLocks noChangeAspect="1" noChangeArrowheads="1"/>
        </xdr:cNvPicPr>
      </xdr:nvPicPr>
      <xdr:blipFill>
        <a:blip xmlns:r="http://schemas.openxmlformats.org/officeDocument/2006/relationships" r:embed="rId1"/>
        <a:srcRect b="4601"/>
        <a:stretch>
          <a:fillRect/>
        </a:stretch>
      </xdr:blipFill>
      <xdr:spPr bwMode="auto">
        <a:xfrm>
          <a:off x="164522" y="25163319"/>
          <a:ext cx="6800433" cy="5887186"/>
        </a:xfrm>
        <a:prstGeom prst="rect">
          <a:avLst/>
        </a:prstGeom>
        <a:solidFill>
          <a:schemeClr val="bg1"/>
        </a:solidFill>
      </xdr:spPr>
    </xdr:pic>
    <xdr:clientData/>
  </xdr:twoCellAnchor>
  <xdr:twoCellAnchor editAs="oneCell">
    <xdr:from>
      <xdr:col>0</xdr:col>
      <xdr:colOff>0</xdr:colOff>
      <xdr:row>150</xdr:row>
      <xdr:rowOff>118797</xdr:rowOff>
    </xdr:from>
    <xdr:to>
      <xdr:col>8</xdr:col>
      <xdr:colOff>562841</xdr:colOff>
      <xdr:row>180</xdr:row>
      <xdr:rowOff>77271</xdr:rowOff>
    </xdr:to>
    <xdr:pic>
      <xdr:nvPicPr>
        <xdr:cNvPr id="2" name="図 1" descr="受水槽水理計算モデル図2.jpg"/>
        <xdr:cNvPicPr>
          <a:picLocks noChangeAspect="1"/>
        </xdr:cNvPicPr>
      </xdr:nvPicPr>
      <xdr:blipFill>
        <a:blip xmlns:r="http://schemas.openxmlformats.org/officeDocument/2006/relationships" r:embed="rId2" cstate="print"/>
        <a:stretch>
          <a:fillRect/>
        </a:stretch>
      </xdr:blipFill>
      <xdr:spPr>
        <a:xfrm>
          <a:off x="0" y="33568865"/>
          <a:ext cx="7161068" cy="6193020"/>
        </a:xfrm>
        <a:prstGeom prst="rect">
          <a:avLst/>
        </a:prstGeom>
      </xdr:spPr>
    </xdr:pic>
    <xdr:clientData/>
  </xdr:twoCellAnchor>
  <xdr:twoCellAnchor editAs="oneCell">
    <xdr:from>
      <xdr:col>0</xdr:col>
      <xdr:colOff>103910</xdr:colOff>
      <xdr:row>252</xdr:row>
      <xdr:rowOff>103907</xdr:rowOff>
    </xdr:from>
    <xdr:to>
      <xdr:col>8</xdr:col>
      <xdr:colOff>548452</xdr:colOff>
      <xdr:row>278</xdr:row>
      <xdr:rowOff>155863</xdr:rowOff>
    </xdr:to>
    <xdr:pic>
      <xdr:nvPicPr>
        <xdr:cNvPr id="4" name="図 3" descr="量水器損失水頭表.jpg"/>
        <xdr:cNvPicPr>
          <a:picLocks noChangeAspect="1"/>
        </xdr:cNvPicPr>
      </xdr:nvPicPr>
      <xdr:blipFill>
        <a:blip xmlns:r="http://schemas.openxmlformats.org/officeDocument/2006/relationships" r:embed="rId3"/>
        <a:stretch>
          <a:fillRect/>
        </a:stretch>
      </xdr:blipFill>
      <xdr:spPr>
        <a:xfrm>
          <a:off x="103910" y="55045298"/>
          <a:ext cx="7034651" cy="5469299"/>
        </a:xfrm>
        <a:prstGeom prst="rect">
          <a:avLst/>
        </a:prstGeom>
      </xdr:spPr>
    </xdr:pic>
    <xdr:clientData/>
  </xdr:twoCellAnchor>
  <xdr:twoCellAnchor editAs="oneCell">
    <xdr:from>
      <xdr:col>0</xdr:col>
      <xdr:colOff>504421</xdr:colOff>
      <xdr:row>58</xdr:row>
      <xdr:rowOff>51288</xdr:rowOff>
    </xdr:from>
    <xdr:to>
      <xdr:col>8</xdr:col>
      <xdr:colOff>230188</xdr:colOff>
      <xdr:row>85</xdr:row>
      <xdr:rowOff>130777</xdr:rowOff>
    </xdr:to>
    <xdr:pic>
      <xdr:nvPicPr>
        <xdr:cNvPr id="5" name="図 4" descr="受水槽水位関係図.jpg"/>
        <xdr:cNvPicPr>
          <a:picLocks noChangeAspect="1"/>
        </xdr:cNvPicPr>
      </xdr:nvPicPr>
      <xdr:blipFill>
        <a:blip xmlns:r="http://schemas.openxmlformats.org/officeDocument/2006/relationships" r:embed="rId4" cstate="print"/>
        <a:stretch>
          <a:fillRect/>
        </a:stretch>
      </xdr:blipFill>
      <xdr:spPr>
        <a:xfrm>
          <a:off x="504421" y="14557863"/>
          <a:ext cx="6307542" cy="5737339"/>
        </a:xfrm>
        <a:prstGeom prst="rect">
          <a:avLst/>
        </a:prstGeom>
      </xdr:spPr>
    </xdr:pic>
    <xdr:clientData/>
  </xdr:twoCellAnchor>
  <xdr:twoCellAnchor editAs="oneCell">
    <xdr:from>
      <xdr:col>0</xdr:col>
      <xdr:colOff>91537</xdr:colOff>
      <xdr:row>218</xdr:row>
      <xdr:rowOff>43295</xdr:rowOff>
    </xdr:from>
    <xdr:to>
      <xdr:col>8</xdr:col>
      <xdr:colOff>519987</xdr:colOff>
      <xdr:row>246</xdr:row>
      <xdr:rowOff>190500</xdr:rowOff>
    </xdr:to>
    <xdr:pic>
      <xdr:nvPicPr>
        <xdr:cNvPr id="6" name="図 5" descr="給水用具損失水頭表.jpg"/>
        <xdr:cNvPicPr>
          <a:picLocks noChangeAspect="1"/>
        </xdr:cNvPicPr>
      </xdr:nvPicPr>
      <xdr:blipFill>
        <a:blip xmlns:r="http://schemas.openxmlformats.org/officeDocument/2006/relationships" r:embed="rId5"/>
        <a:srcRect l="30216"/>
        <a:stretch>
          <a:fillRect/>
        </a:stretch>
      </xdr:blipFill>
      <xdr:spPr>
        <a:xfrm>
          <a:off x="91537" y="48068345"/>
          <a:ext cx="7010225" cy="6014605"/>
        </a:xfrm>
        <a:prstGeom prst="rect">
          <a:avLst/>
        </a:prstGeom>
      </xdr:spPr>
    </xdr:pic>
    <xdr:clientData/>
  </xdr:twoCellAnchor>
  <xdr:twoCellAnchor>
    <xdr:from>
      <xdr:col>0</xdr:col>
      <xdr:colOff>188768</xdr:colOff>
      <xdr:row>122</xdr:row>
      <xdr:rowOff>136813</xdr:rowOff>
    </xdr:from>
    <xdr:to>
      <xdr:col>8</xdr:col>
      <xdr:colOff>311728</xdr:colOff>
      <xdr:row>124</xdr:row>
      <xdr:rowOff>3752</xdr:rowOff>
    </xdr:to>
    <xdr:sp macro="" textlink="">
      <xdr:nvSpPr>
        <xdr:cNvPr id="7" name="正方形/長方形 6"/>
        <xdr:cNvSpPr/>
      </xdr:nvSpPr>
      <xdr:spPr>
        <a:xfrm>
          <a:off x="188768" y="27767972"/>
          <a:ext cx="6721187" cy="28257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kumimoji="1" lang="ja-JP" altLang="en-US" sz="1100"/>
        </a:p>
      </xdr:txBody>
    </xdr:sp>
    <xdr:clientData/>
  </xdr:twoCellAnchor>
  <xdr:twoCellAnchor>
    <xdr:from>
      <xdr:col>5</xdr:col>
      <xdr:colOff>779729</xdr:colOff>
      <xdr:row>228</xdr:row>
      <xdr:rowOff>106629</xdr:rowOff>
    </xdr:from>
    <xdr:to>
      <xdr:col>5</xdr:col>
      <xdr:colOff>781317</xdr:colOff>
      <xdr:row>240</xdr:row>
      <xdr:rowOff>148962</xdr:rowOff>
    </xdr:to>
    <xdr:cxnSp macro="">
      <xdr:nvCxnSpPr>
        <xdr:cNvPr id="27" name="直線コネクタ 26"/>
        <xdr:cNvCxnSpPr/>
      </xdr:nvCxnSpPr>
      <xdr:spPr>
        <a:xfrm rot="5400000" flipH="1" flipV="1">
          <a:off x="3283481" y="51317924"/>
          <a:ext cx="2542645" cy="1588"/>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853943</xdr:colOff>
      <xdr:row>237</xdr:row>
      <xdr:rowOff>124354</xdr:rowOff>
    </xdr:from>
    <xdr:to>
      <xdr:col>7</xdr:col>
      <xdr:colOff>726947</xdr:colOff>
      <xdr:row>237</xdr:row>
      <xdr:rowOff>124357</xdr:rowOff>
    </xdr:to>
    <xdr:cxnSp macro="">
      <xdr:nvCxnSpPr>
        <xdr:cNvPr id="29" name="直線コネクタ 28"/>
        <xdr:cNvCxnSpPr/>
      </xdr:nvCxnSpPr>
      <xdr:spPr>
        <a:xfrm rot="10800000">
          <a:off x="3616193" y="51940354"/>
          <a:ext cx="2784082" cy="3"/>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214977</xdr:colOff>
      <xdr:row>260</xdr:row>
      <xdr:rowOff>179917</xdr:rowOff>
    </xdr:from>
    <xdr:to>
      <xdr:col>5</xdr:col>
      <xdr:colOff>216565</xdr:colOff>
      <xdr:row>273</xdr:row>
      <xdr:rowOff>10583</xdr:rowOff>
    </xdr:to>
    <xdr:cxnSp macro="">
      <xdr:nvCxnSpPr>
        <xdr:cNvPr id="32" name="直線コネクタ 31"/>
        <xdr:cNvCxnSpPr/>
      </xdr:nvCxnSpPr>
      <xdr:spPr>
        <a:xfrm rot="5400000" flipH="1" flipV="1">
          <a:off x="2720383" y="58057058"/>
          <a:ext cx="2539338" cy="1588"/>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285750</xdr:colOff>
      <xdr:row>263</xdr:row>
      <xdr:rowOff>152139</xdr:rowOff>
    </xdr:from>
    <xdr:to>
      <xdr:col>6</xdr:col>
      <xdr:colOff>476254</xdr:colOff>
      <xdr:row>263</xdr:row>
      <xdr:rowOff>162718</xdr:rowOff>
    </xdr:to>
    <xdr:cxnSp macro="">
      <xdr:nvCxnSpPr>
        <xdr:cNvPr id="33" name="直線コネクタ 32"/>
        <xdr:cNvCxnSpPr/>
      </xdr:nvCxnSpPr>
      <xdr:spPr>
        <a:xfrm rot="10800000" flipV="1">
          <a:off x="1398984" y="57385483"/>
          <a:ext cx="3881442" cy="10579"/>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10584</xdr:colOff>
      <xdr:row>258</xdr:row>
      <xdr:rowOff>179914</xdr:rowOff>
    </xdr:from>
    <xdr:to>
      <xdr:col>6</xdr:col>
      <xdr:colOff>105836</xdr:colOff>
      <xdr:row>270</xdr:row>
      <xdr:rowOff>21165</xdr:rowOff>
    </xdr:to>
    <xdr:cxnSp macro="">
      <xdr:nvCxnSpPr>
        <xdr:cNvPr id="34" name="直線コネクタ 33"/>
        <xdr:cNvCxnSpPr/>
      </xdr:nvCxnSpPr>
      <xdr:spPr>
        <a:xfrm rot="5400000">
          <a:off x="2645834" y="57192331"/>
          <a:ext cx="2381251" cy="2127252"/>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539750</xdr:colOff>
      <xdr:row>241</xdr:row>
      <xdr:rowOff>10583</xdr:rowOff>
    </xdr:from>
    <xdr:ext cx="567924" cy="311496"/>
    <xdr:sp macro="" textlink="">
      <xdr:nvSpPr>
        <xdr:cNvPr id="37" name="テキスト ボックス 36"/>
        <xdr:cNvSpPr txBox="1"/>
      </xdr:nvSpPr>
      <xdr:spPr>
        <a:xfrm>
          <a:off x="4314031" y="52660021"/>
          <a:ext cx="567924" cy="31149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kumimoji="1" lang="en-US" altLang="ja-JP" sz="1400">
              <a:solidFill>
                <a:srgbClr val="FF0000"/>
              </a:solidFill>
            </a:rPr>
            <a:t>0.24</a:t>
          </a:r>
        </a:p>
      </xdr:txBody>
    </xdr:sp>
    <xdr:clientData/>
  </xdr:oneCellAnchor>
  <xdr:oneCellAnchor>
    <xdr:from>
      <xdr:col>4</xdr:col>
      <xdr:colOff>963083</xdr:colOff>
      <xdr:row>273</xdr:row>
      <xdr:rowOff>42333</xdr:rowOff>
    </xdr:from>
    <xdr:ext cx="567924" cy="311496"/>
    <xdr:sp macro="" textlink="">
      <xdr:nvSpPr>
        <xdr:cNvPr id="38" name="テキスト ボックス 37"/>
        <xdr:cNvSpPr txBox="1"/>
      </xdr:nvSpPr>
      <xdr:spPr>
        <a:xfrm>
          <a:off x="3725333" y="59359271"/>
          <a:ext cx="567924" cy="31149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kumimoji="1" lang="en-US" altLang="ja-JP" sz="1400">
              <a:solidFill>
                <a:srgbClr val="FF0000"/>
              </a:solidFill>
            </a:rPr>
            <a:t>0.24</a:t>
          </a:r>
        </a:p>
      </xdr:txBody>
    </xdr:sp>
    <xdr:clientData/>
  </xdr:oneCellAnchor>
  <xdr:oneCellAnchor>
    <xdr:from>
      <xdr:col>1</xdr:col>
      <xdr:colOff>105834</xdr:colOff>
      <xdr:row>262</xdr:row>
      <xdr:rowOff>63500</xdr:rowOff>
    </xdr:from>
    <xdr:ext cx="567924" cy="311496"/>
    <xdr:sp macro="" textlink="">
      <xdr:nvSpPr>
        <xdr:cNvPr id="40" name="テキスト ボックス 39"/>
        <xdr:cNvSpPr txBox="1"/>
      </xdr:nvSpPr>
      <xdr:spPr>
        <a:xfrm>
          <a:off x="846667" y="57795583"/>
          <a:ext cx="567924" cy="31149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kumimoji="1" lang="en-US" altLang="ja-JP" sz="1400">
              <a:solidFill>
                <a:srgbClr val="FF0000"/>
              </a:solidFill>
            </a:rPr>
            <a:t>0.12</a:t>
          </a:r>
        </a:p>
      </xdr:txBody>
    </xdr:sp>
    <xdr:clientData/>
  </xdr:oneCellAnchor>
  <xdr:oneCellAnchor>
    <xdr:from>
      <xdr:col>4</xdr:col>
      <xdr:colOff>455083</xdr:colOff>
      <xdr:row>235</xdr:row>
      <xdr:rowOff>116417</xdr:rowOff>
    </xdr:from>
    <xdr:ext cx="567924" cy="311496"/>
    <xdr:sp macro="" textlink="">
      <xdr:nvSpPr>
        <xdr:cNvPr id="41" name="テキスト ボックス 40"/>
        <xdr:cNvSpPr txBox="1"/>
      </xdr:nvSpPr>
      <xdr:spPr>
        <a:xfrm>
          <a:off x="3217333" y="51515698"/>
          <a:ext cx="567924" cy="31149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kumimoji="1" lang="en-US" altLang="ja-JP" sz="1400">
              <a:solidFill>
                <a:srgbClr val="FF0000"/>
              </a:solidFill>
            </a:rPr>
            <a:t>0.10</a:t>
          </a:r>
        </a:p>
      </xdr:txBody>
    </xdr:sp>
    <xdr:clientData/>
  </xdr:oneCellAnchor>
  <xdr:twoCellAnchor editAs="oneCell">
    <xdr:from>
      <xdr:col>0</xdr:col>
      <xdr:colOff>10583</xdr:colOff>
      <xdr:row>329</xdr:row>
      <xdr:rowOff>105832</xdr:rowOff>
    </xdr:from>
    <xdr:to>
      <xdr:col>8</xdr:col>
      <xdr:colOff>425082</xdr:colOff>
      <xdr:row>351</xdr:row>
      <xdr:rowOff>31750</xdr:rowOff>
    </xdr:to>
    <xdr:pic>
      <xdr:nvPicPr>
        <xdr:cNvPr id="43" name="図 42" descr="ボールタップ流両表計算例 素.jpg"/>
        <xdr:cNvPicPr>
          <a:picLocks noChangeAspect="1"/>
        </xdr:cNvPicPr>
      </xdr:nvPicPr>
      <xdr:blipFill>
        <a:blip xmlns:r="http://schemas.openxmlformats.org/officeDocument/2006/relationships" r:embed="rId6"/>
        <a:stretch>
          <a:fillRect/>
        </a:stretch>
      </xdr:blipFill>
      <xdr:spPr>
        <a:xfrm>
          <a:off x="10583" y="72591082"/>
          <a:ext cx="6986749" cy="4582585"/>
        </a:xfrm>
        <a:prstGeom prst="rect">
          <a:avLst/>
        </a:prstGeom>
      </xdr:spPr>
    </xdr:pic>
    <xdr:clientData/>
  </xdr:twoCellAnchor>
  <xdr:twoCellAnchor>
    <xdr:from>
      <xdr:col>0</xdr:col>
      <xdr:colOff>402169</xdr:colOff>
      <xdr:row>336</xdr:row>
      <xdr:rowOff>169333</xdr:rowOff>
    </xdr:from>
    <xdr:to>
      <xdr:col>6</xdr:col>
      <xdr:colOff>486840</xdr:colOff>
      <xdr:row>336</xdr:row>
      <xdr:rowOff>179916</xdr:rowOff>
    </xdr:to>
    <xdr:cxnSp macro="">
      <xdr:nvCxnSpPr>
        <xdr:cNvPr id="44" name="直線コネクタ 43"/>
        <xdr:cNvCxnSpPr/>
      </xdr:nvCxnSpPr>
      <xdr:spPr>
        <a:xfrm rot="10800000" flipV="1">
          <a:off x="402169" y="74136250"/>
          <a:ext cx="4878921" cy="10583"/>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919958</xdr:colOff>
      <xdr:row>335</xdr:row>
      <xdr:rowOff>127790</xdr:rowOff>
    </xdr:from>
    <xdr:to>
      <xdr:col>4</xdr:col>
      <xdr:colOff>921546</xdr:colOff>
      <xdr:row>351</xdr:row>
      <xdr:rowOff>127794</xdr:rowOff>
    </xdr:to>
    <xdr:cxnSp macro="">
      <xdr:nvCxnSpPr>
        <xdr:cNvPr id="46" name="直線コネクタ 45"/>
        <xdr:cNvCxnSpPr/>
      </xdr:nvCxnSpPr>
      <xdr:spPr>
        <a:xfrm rot="5400000" flipH="1" flipV="1">
          <a:off x="1989666" y="75575582"/>
          <a:ext cx="3386671" cy="1588"/>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578178</xdr:colOff>
      <xdr:row>343</xdr:row>
      <xdr:rowOff>76670</xdr:rowOff>
    </xdr:from>
    <xdr:to>
      <xdr:col>3</xdr:col>
      <xdr:colOff>588764</xdr:colOff>
      <xdr:row>350</xdr:row>
      <xdr:rowOff>13178</xdr:rowOff>
    </xdr:to>
    <xdr:cxnSp macro="">
      <xdr:nvCxnSpPr>
        <xdr:cNvPr id="48" name="直線コネクタ 47"/>
        <xdr:cNvCxnSpPr/>
      </xdr:nvCxnSpPr>
      <xdr:spPr>
        <a:xfrm rot="5400000" flipH="1" flipV="1">
          <a:off x="1844808" y="75074984"/>
          <a:ext cx="1391235" cy="10586"/>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478176</xdr:colOff>
      <xdr:row>347</xdr:row>
      <xdr:rowOff>55323</xdr:rowOff>
    </xdr:from>
    <xdr:to>
      <xdr:col>4</xdr:col>
      <xdr:colOff>160674</xdr:colOff>
      <xdr:row>347</xdr:row>
      <xdr:rowOff>65905</xdr:rowOff>
    </xdr:to>
    <xdr:cxnSp macro="">
      <xdr:nvCxnSpPr>
        <xdr:cNvPr id="49" name="直線コネクタ 48"/>
        <xdr:cNvCxnSpPr/>
      </xdr:nvCxnSpPr>
      <xdr:spPr>
        <a:xfrm rot="10800000" flipV="1">
          <a:off x="478176" y="75194584"/>
          <a:ext cx="2449078" cy="10582"/>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910167</xdr:colOff>
      <xdr:row>350</xdr:row>
      <xdr:rowOff>179917</xdr:rowOff>
    </xdr:from>
    <xdr:ext cx="567924" cy="311496"/>
    <xdr:sp macro="" textlink="">
      <xdr:nvSpPr>
        <xdr:cNvPr id="53" name="テキスト ボックス 52"/>
        <xdr:cNvSpPr txBox="1"/>
      </xdr:nvSpPr>
      <xdr:spPr>
        <a:xfrm>
          <a:off x="3672417" y="77110167"/>
          <a:ext cx="567924" cy="31149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kumimoji="1" lang="en-US" altLang="ja-JP" sz="1400">
              <a:solidFill>
                <a:srgbClr val="FF0000"/>
              </a:solidFill>
            </a:rPr>
            <a:t>3.3</a:t>
          </a:r>
        </a:p>
      </xdr:txBody>
    </xdr:sp>
    <xdr:clientData/>
  </xdr:oneCellAnchor>
  <xdr:oneCellAnchor>
    <xdr:from>
      <xdr:col>3</xdr:col>
      <xdr:colOff>433917</xdr:colOff>
      <xdr:row>350</xdr:row>
      <xdr:rowOff>137584</xdr:rowOff>
    </xdr:from>
    <xdr:ext cx="567924" cy="311496"/>
    <xdr:sp macro="" textlink="">
      <xdr:nvSpPr>
        <xdr:cNvPr id="54" name="テキスト ボックス 53"/>
        <xdr:cNvSpPr txBox="1"/>
      </xdr:nvSpPr>
      <xdr:spPr>
        <a:xfrm>
          <a:off x="2381250" y="77067834"/>
          <a:ext cx="567924" cy="31149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kumimoji="1" lang="en-US" altLang="ja-JP" sz="1400">
              <a:solidFill>
                <a:srgbClr val="FF0000"/>
              </a:solidFill>
            </a:rPr>
            <a:t>0.8</a:t>
          </a:r>
        </a:p>
      </xdr:txBody>
    </xdr:sp>
    <xdr:clientData/>
  </xdr:oneCellAnchor>
  <xdr:oneCellAnchor>
    <xdr:from>
      <xdr:col>0</xdr:col>
      <xdr:colOff>508000</xdr:colOff>
      <xdr:row>346</xdr:row>
      <xdr:rowOff>207818</xdr:rowOff>
    </xdr:from>
    <xdr:ext cx="613833" cy="311496"/>
    <xdr:sp macro="" textlink="">
      <xdr:nvSpPr>
        <xdr:cNvPr id="55" name="テキスト ボックス 54"/>
        <xdr:cNvSpPr txBox="1"/>
      </xdr:nvSpPr>
      <xdr:spPr>
        <a:xfrm>
          <a:off x="508000" y="75139261"/>
          <a:ext cx="613833" cy="31149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kumimoji="1" lang="en-US" altLang="ja-JP" sz="1400">
              <a:solidFill>
                <a:srgbClr val="FF0000"/>
              </a:solidFill>
            </a:rPr>
            <a:t>0.019</a:t>
          </a:r>
        </a:p>
      </xdr:txBody>
    </xdr:sp>
    <xdr:clientData/>
  </xdr:oneCellAnchor>
  <xdr:oneCellAnchor>
    <xdr:from>
      <xdr:col>0</xdr:col>
      <xdr:colOff>635000</xdr:colOff>
      <xdr:row>335</xdr:row>
      <xdr:rowOff>63499</xdr:rowOff>
    </xdr:from>
    <xdr:ext cx="613833" cy="311496"/>
    <xdr:sp macro="" textlink="">
      <xdr:nvSpPr>
        <xdr:cNvPr id="56" name="テキスト ボックス 55"/>
        <xdr:cNvSpPr txBox="1"/>
      </xdr:nvSpPr>
      <xdr:spPr>
        <a:xfrm>
          <a:off x="635000" y="72713272"/>
          <a:ext cx="613833" cy="31149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kumimoji="1" lang="en-US" altLang="ja-JP" sz="1400">
              <a:solidFill>
                <a:srgbClr val="FF0000"/>
              </a:solidFill>
            </a:rPr>
            <a:t>0.23</a:t>
          </a:r>
        </a:p>
      </xdr:txBody>
    </xdr:sp>
    <xdr:clientData/>
  </xdr:oneCellAnchor>
  <xdr:twoCellAnchor>
    <xdr:from>
      <xdr:col>4</xdr:col>
      <xdr:colOff>684074</xdr:colOff>
      <xdr:row>337</xdr:row>
      <xdr:rowOff>121228</xdr:rowOff>
    </xdr:from>
    <xdr:to>
      <xdr:col>4</xdr:col>
      <xdr:colOff>692728</xdr:colOff>
      <xdr:row>351</xdr:row>
      <xdr:rowOff>112568</xdr:rowOff>
    </xdr:to>
    <xdr:cxnSp macro="">
      <xdr:nvCxnSpPr>
        <xdr:cNvPr id="47" name="直線コネクタ 46"/>
        <xdr:cNvCxnSpPr/>
      </xdr:nvCxnSpPr>
      <xdr:spPr>
        <a:xfrm rot="16200000" flipV="1">
          <a:off x="2008912" y="74632708"/>
          <a:ext cx="2900795" cy="8654"/>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320386</xdr:colOff>
      <xdr:row>338</xdr:row>
      <xdr:rowOff>190499</xdr:rowOff>
    </xdr:from>
    <xdr:to>
      <xdr:col>4</xdr:col>
      <xdr:colOff>883227</xdr:colOff>
      <xdr:row>338</xdr:row>
      <xdr:rowOff>201081</xdr:rowOff>
    </xdr:to>
    <xdr:cxnSp macro="">
      <xdr:nvCxnSpPr>
        <xdr:cNvPr id="50" name="直線コネクタ 49"/>
        <xdr:cNvCxnSpPr/>
      </xdr:nvCxnSpPr>
      <xdr:spPr>
        <a:xfrm rot="10800000" flipV="1">
          <a:off x="320386" y="73463726"/>
          <a:ext cx="3333750" cy="10582"/>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95250</xdr:colOff>
      <xdr:row>350</xdr:row>
      <xdr:rowOff>138546</xdr:rowOff>
    </xdr:from>
    <xdr:ext cx="567924" cy="311496"/>
    <xdr:sp macro="" textlink="">
      <xdr:nvSpPr>
        <xdr:cNvPr id="60" name="テキスト ボックス 59"/>
        <xdr:cNvSpPr txBox="1"/>
      </xdr:nvSpPr>
      <xdr:spPr>
        <a:xfrm>
          <a:off x="2866159" y="75905591"/>
          <a:ext cx="567924" cy="31149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kumimoji="1" lang="en-US" altLang="ja-JP" sz="1400">
              <a:solidFill>
                <a:srgbClr val="FF0000"/>
              </a:solidFill>
            </a:rPr>
            <a:t>2.5</a:t>
          </a:r>
        </a:p>
      </xdr:txBody>
    </xdr:sp>
    <xdr:clientData/>
  </xdr:oneCellAnchor>
  <xdr:oneCellAnchor>
    <xdr:from>
      <xdr:col>0</xdr:col>
      <xdr:colOff>651356</xdr:colOff>
      <xdr:row>337</xdr:row>
      <xdr:rowOff>79855</xdr:rowOff>
    </xdr:from>
    <xdr:ext cx="613833" cy="311496"/>
    <xdr:sp macro="" textlink="">
      <xdr:nvSpPr>
        <xdr:cNvPr id="61" name="テキスト ボックス 60"/>
        <xdr:cNvSpPr txBox="1"/>
      </xdr:nvSpPr>
      <xdr:spPr>
        <a:xfrm>
          <a:off x="651356" y="73145264"/>
          <a:ext cx="613833" cy="31149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kumimoji="1" lang="en-US" altLang="ja-JP" sz="1400">
              <a:solidFill>
                <a:srgbClr val="FF0000"/>
              </a:solidFill>
            </a:rPr>
            <a:t>0.14</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105</xdr:row>
      <xdr:rowOff>20109</xdr:rowOff>
    </xdr:from>
    <xdr:to>
      <xdr:col>9</xdr:col>
      <xdr:colOff>566628</xdr:colOff>
      <xdr:row>129</xdr:row>
      <xdr:rowOff>73026</xdr:rowOff>
    </xdr:to>
    <xdr:pic>
      <xdr:nvPicPr>
        <xdr:cNvPr id="2" name="図 1" descr="給水用具損失水頭表.jpg"/>
        <xdr:cNvPicPr>
          <a:picLocks noChangeAspect="1"/>
        </xdr:cNvPicPr>
      </xdr:nvPicPr>
      <xdr:blipFill>
        <a:blip xmlns:r="http://schemas.openxmlformats.org/officeDocument/2006/relationships" r:embed="rId1"/>
        <a:stretch>
          <a:fillRect/>
        </a:stretch>
      </xdr:blipFill>
      <xdr:spPr>
        <a:xfrm>
          <a:off x="0" y="15746942"/>
          <a:ext cx="6091128" cy="3608917"/>
        </a:xfrm>
        <a:prstGeom prst="rect">
          <a:avLst/>
        </a:prstGeom>
      </xdr:spPr>
    </xdr:pic>
    <xdr:clientData/>
  </xdr:twoCellAnchor>
  <xdr:twoCellAnchor editAs="oneCell">
    <xdr:from>
      <xdr:col>0</xdr:col>
      <xdr:colOff>197898</xdr:colOff>
      <xdr:row>130</xdr:row>
      <xdr:rowOff>142875</xdr:rowOff>
    </xdr:from>
    <xdr:to>
      <xdr:col>9</xdr:col>
      <xdr:colOff>410803</xdr:colOff>
      <xdr:row>160</xdr:row>
      <xdr:rowOff>141986</xdr:rowOff>
    </xdr:to>
    <xdr:pic>
      <xdr:nvPicPr>
        <xdr:cNvPr id="3" name="図 2" descr="量水器損失水頭表.jpg"/>
        <xdr:cNvPicPr>
          <a:picLocks noChangeAspect="1"/>
        </xdr:cNvPicPr>
      </xdr:nvPicPr>
      <xdr:blipFill>
        <a:blip xmlns:r="http://schemas.openxmlformats.org/officeDocument/2006/relationships" r:embed="rId2"/>
        <a:stretch>
          <a:fillRect/>
        </a:stretch>
      </xdr:blipFill>
      <xdr:spPr>
        <a:xfrm>
          <a:off x="197898" y="19425708"/>
          <a:ext cx="5737405" cy="4444111"/>
        </a:xfrm>
        <a:prstGeom prst="rect">
          <a:avLst/>
        </a:prstGeom>
      </xdr:spPr>
    </xdr:pic>
    <xdr:clientData/>
  </xdr:twoCellAnchor>
  <xdr:twoCellAnchor editAs="oneCell">
    <xdr:from>
      <xdr:col>0</xdr:col>
      <xdr:colOff>0</xdr:colOff>
      <xdr:row>69</xdr:row>
      <xdr:rowOff>71437</xdr:rowOff>
    </xdr:from>
    <xdr:to>
      <xdr:col>9</xdr:col>
      <xdr:colOff>607069</xdr:colOff>
      <xdr:row>103</xdr:row>
      <xdr:rowOff>65484</xdr:rowOff>
    </xdr:to>
    <xdr:pic>
      <xdr:nvPicPr>
        <xdr:cNvPr id="4" name="Picture 4"/>
        <xdr:cNvPicPr>
          <a:picLocks noChangeAspect="1" noChangeArrowheads="1"/>
        </xdr:cNvPicPr>
      </xdr:nvPicPr>
      <xdr:blipFill>
        <a:blip xmlns:r="http://schemas.openxmlformats.org/officeDocument/2006/relationships" r:embed="rId3"/>
        <a:srcRect b="4601"/>
        <a:stretch>
          <a:fillRect/>
        </a:stretch>
      </xdr:blipFill>
      <xdr:spPr bwMode="auto">
        <a:xfrm>
          <a:off x="0" y="10763250"/>
          <a:ext cx="6072038" cy="5256609"/>
        </a:xfrm>
        <a:prstGeom prst="rect">
          <a:avLst/>
        </a:prstGeom>
        <a:solidFill>
          <a:schemeClr val="bg1"/>
        </a:solidFill>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package" Target="../embeddings/Microsoft_Office_Word___1.docx"/></Relationships>
</file>

<file path=xl/worksheets/sheet1.xml><?xml version="1.0" encoding="utf-8"?>
<worksheet xmlns="http://schemas.openxmlformats.org/spreadsheetml/2006/main" xmlns:r="http://schemas.openxmlformats.org/officeDocument/2006/relationships">
  <dimension ref="A1:L364"/>
  <sheetViews>
    <sheetView tabSelected="1" view="pageBreakPreview" topLeftCell="A307" zoomScale="110" zoomScaleNormal="100" zoomScaleSheetLayoutView="110" workbookViewId="0">
      <selection activeCell="F334" sqref="F334:F335"/>
    </sheetView>
  </sheetViews>
  <sheetFormatPr defaultRowHeight="12"/>
  <cols>
    <col min="1" max="1" width="11.140625" customWidth="1"/>
    <col min="2" max="2" width="5.5703125" customWidth="1"/>
    <col min="3" max="3" width="12.5703125" customWidth="1"/>
    <col min="4" max="4" width="12.140625" customWidth="1"/>
    <col min="5" max="5" width="15.140625" customWidth="1"/>
    <col min="6" max="6" width="15.42578125" customWidth="1"/>
    <col min="7" max="7" width="13" customWidth="1"/>
    <col min="8" max="8" width="13.7109375" customWidth="1"/>
    <col min="9" max="9" width="9" customWidth="1"/>
  </cols>
  <sheetData>
    <row r="1" spans="1:9" ht="24.75">
      <c r="A1" s="147" t="s">
        <v>102</v>
      </c>
      <c r="B1" s="147"/>
      <c r="C1" s="147"/>
      <c r="D1" s="147"/>
      <c r="E1" s="147"/>
      <c r="F1" s="147"/>
      <c r="G1" s="147"/>
      <c r="H1" s="147"/>
      <c r="I1" s="147"/>
    </row>
    <row r="2" spans="1:9" ht="24">
      <c r="A2" s="61"/>
      <c r="B2" s="61"/>
      <c r="C2" s="61"/>
      <c r="D2" s="61"/>
      <c r="E2" s="61"/>
      <c r="F2" s="61"/>
      <c r="G2" s="61"/>
      <c r="H2" s="61"/>
      <c r="I2" s="61"/>
    </row>
    <row r="3" spans="1:9" ht="17.25" customHeight="1">
      <c r="A3" s="61"/>
      <c r="B3" s="61"/>
      <c r="C3" s="61"/>
      <c r="D3" s="61"/>
      <c r="E3" s="61"/>
      <c r="F3" s="61"/>
      <c r="G3" s="148" t="s">
        <v>103</v>
      </c>
      <c r="H3" s="148"/>
      <c r="I3" s="148"/>
    </row>
    <row r="4" spans="1:9" ht="17.25" customHeight="1">
      <c r="A4" s="61"/>
      <c r="B4" s="61"/>
      <c r="C4" s="61"/>
      <c r="D4" s="61"/>
      <c r="E4" s="61"/>
      <c r="F4" s="61"/>
      <c r="G4" s="63"/>
      <c r="H4" s="63"/>
      <c r="I4" s="63"/>
    </row>
    <row r="5" spans="1:9" ht="26.25" customHeight="1">
      <c r="A5" s="145" t="s">
        <v>104</v>
      </c>
      <c r="B5" s="145"/>
      <c r="C5" s="145"/>
      <c r="D5" s="146"/>
      <c r="E5" s="146"/>
      <c r="F5" s="146"/>
      <c r="G5" s="146"/>
      <c r="H5" s="146"/>
      <c r="I5" s="62"/>
    </row>
    <row r="6" spans="1:9" ht="26.25" customHeight="1">
      <c r="A6" s="145" t="s">
        <v>105</v>
      </c>
      <c r="B6" s="145"/>
      <c r="C6" s="145"/>
      <c r="D6" s="146"/>
      <c r="E6" s="146"/>
      <c r="F6" s="146"/>
      <c r="G6" s="146"/>
      <c r="H6" s="146"/>
      <c r="I6" s="62"/>
    </row>
    <row r="7" spans="1:9" ht="26.25" customHeight="1">
      <c r="A7" s="149" t="s">
        <v>106</v>
      </c>
      <c r="B7" s="149"/>
      <c r="C7" s="149"/>
      <c r="D7" s="146"/>
      <c r="E7" s="146"/>
      <c r="F7" s="146"/>
      <c r="G7" s="146"/>
      <c r="H7" s="146"/>
      <c r="I7" s="62"/>
    </row>
    <row r="8" spans="1:9" ht="26.25" customHeight="1">
      <c r="A8" s="145" t="s">
        <v>107</v>
      </c>
      <c r="B8" s="145"/>
      <c r="C8" s="145"/>
      <c r="D8" s="146"/>
      <c r="E8" s="146"/>
      <c r="F8" s="146"/>
      <c r="G8" s="146"/>
      <c r="H8" s="146"/>
      <c r="I8" s="62"/>
    </row>
    <row r="9" spans="1:9" ht="17.25">
      <c r="A9" s="204"/>
      <c r="B9" s="204"/>
      <c r="C9" s="204"/>
      <c r="D9" s="204"/>
    </row>
    <row r="11" spans="1:9" ht="17.25">
      <c r="A11" s="48" t="s">
        <v>1</v>
      </c>
      <c r="B11" s="48"/>
    </row>
    <row r="12" spans="1:9" ht="17.25">
      <c r="A12" s="48"/>
      <c r="B12" s="48"/>
    </row>
    <row r="13" spans="1:9">
      <c r="A13" s="10" t="s">
        <v>2</v>
      </c>
      <c r="B13" s="10"/>
    </row>
    <row r="14" spans="1:9">
      <c r="A14" s="10"/>
      <c r="B14" s="10"/>
    </row>
    <row r="15" spans="1:9">
      <c r="A15" s="10"/>
      <c r="B15" s="10"/>
    </row>
    <row r="17" spans="1:9" ht="32.25" customHeight="1" thickBot="1">
      <c r="A17" s="3" t="s">
        <v>6</v>
      </c>
      <c r="B17" s="205" t="s">
        <v>4</v>
      </c>
      <c r="C17" s="206"/>
      <c r="D17" s="3" t="s">
        <v>22</v>
      </c>
      <c r="E17" s="3" t="s">
        <v>7</v>
      </c>
      <c r="F17" s="3" t="s">
        <v>23</v>
      </c>
      <c r="G17" s="120" t="s">
        <v>5</v>
      </c>
    </row>
    <row r="18" spans="1:9" ht="17.25" customHeight="1">
      <c r="A18" s="123"/>
      <c r="B18" s="207"/>
      <c r="C18" s="208"/>
      <c r="D18" s="123"/>
      <c r="E18" s="123"/>
      <c r="F18" s="119">
        <f>D18*E18</f>
        <v>0</v>
      </c>
      <c r="G18" s="209"/>
      <c r="H18" s="212" t="s">
        <v>130</v>
      </c>
      <c r="I18" s="213"/>
    </row>
    <row r="19" spans="1:9" ht="17.25" customHeight="1">
      <c r="A19" s="123"/>
      <c r="B19" s="207"/>
      <c r="C19" s="208"/>
      <c r="D19" s="123"/>
      <c r="E19" s="123"/>
      <c r="F19" s="119">
        <f t="shared" ref="F19:F22" si="0">D19*E19</f>
        <v>0</v>
      </c>
      <c r="G19" s="210"/>
      <c r="H19" s="214"/>
      <c r="I19" s="213"/>
    </row>
    <row r="20" spans="1:9" ht="17.25" customHeight="1">
      <c r="A20" s="123"/>
      <c r="B20" s="207"/>
      <c r="C20" s="208"/>
      <c r="D20" s="123"/>
      <c r="E20" s="123"/>
      <c r="F20" s="119">
        <f t="shared" si="0"/>
        <v>0</v>
      </c>
      <c r="G20" s="210"/>
      <c r="H20" s="214"/>
      <c r="I20" s="213"/>
    </row>
    <row r="21" spans="1:9" ht="17.25" customHeight="1">
      <c r="A21" s="123"/>
      <c r="B21" s="207"/>
      <c r="C21" s="208"/>
      <c r="D21" s="123"/>
      <c r="E21" s="123"/>
      <c r="F21" s="119">
        <f t="shared" si="0"/>
        <v>0</v>
      </c>
      <c r="G21" s="210"/>
      <c r="H21" s="214"/>
      <c r="I21" s="213"/>
    </row>
    <row r="22" spans="1:9" ht="17.25" customHeight="1">
      <c r="A22" s="123"/>
      <c r="B22" s="207"/>
      <c r="C22" s="208"/>
      <c r="D22" s="123"/>
      <c r="E22" s="123"/>
      <c r="F22" s="119">
        <f t="shared" si="0"/>
        <v>0</v>
      </c>
      <c r="G22" s="210"/>
      <c r="H22" s="214"/>
      <c r="I22" s="213"/>
    </row>
    <row r="23" spans="1:9" ht="17.25" customHeight="1" thickBot="1">
      <c r="A23" s="215" t="s">
        <v>8</v>
      </c>
      <c r="B23" s="216"/>
      <c r="C23" s="216"/>
      <c r="D23" s="216"/>
      <c r="E23" s="217"/>
      <c r="F23" s="119">
        <f>SUM(F18:F22)</f>
        <v>0</v>
      </c>
      <c r="G23" s="211"/>
      <c r="H23" s="214"/>
      <c r="I23" s="213"/>
    </row>
    <row r="24" spans="1:9" ht="17.25" customHeight="1">
      <c r="A24" s="5"/>
      <c r="B24" s="5"/>
      <c r="C24" s="5"/>
      <c r="D24" s="5"/>
      <c r="E24" s="5"/>
      <c r="F24" s="2">
        <f>ROUNDUP(F23/1000,0)</f>
        <v>0</v>
      </c>
      <c r="G24" s="6" t="s">
        <v>24</v>
      </c>
    </row>
    <row r="25" spans="1:9" ht="17.25" customHeight="1">
      <c r="A25" s="114"/>
      <c r="B25" s="115"/>
      <c r="C25" s="115"/>
      <c r="D25" s="115"/>
      <c r="E25" s="115"/>
      <c r="F25" s="115"/>
      <c r="G25" s="115"/>
      <c r="H25" s="115"/>
    </row>
    <row r="26" spans="1:9">
      <c r="A26" s="10" t="s">
        <v>9</v>
      </c>
      <c r="B26" s="10"/>
    </row>
    <row r="27" spans="1:9" ht="36.75" customHeight="1">
      <c r="A27" s="199" t="s">
        <v>127</v>
      </c>
      <c r="B27" s="199"/>
      <c r="C27" s="199"/>
      <c r="D27" s="199"/>
      <c r="E27" s="199"/>
      <c r="F27" s="199"/>
      <c r="G27" s="199"/>
      <c r="H27" s="199"/>
      <c r="I27" s="199"/>
    </row>
    <row r="28" spans="1:9">
      <c r="A28" s="11" t="s">
        <v>11</v>
      </c>
      <c r="B28" s="11"/>
    </row>
    <row r="29" spans="1:9" ht="43.5" customHeight="1">
      <c r="A29" s="199" t="s">
        <v>13</v>
      </c>
      <c r="B29" s="199"/>
      <c r="C29" s="199"/>
      <c r="D29" s="199"/>
      <c r="E29" s="199"/>
      <c r="F29" s="199"/>
      <c r="G29" s="199"/>
      <c r="H29" s="199"/>
      <c r="I29" s="199"/>
    </row>
    <row r="30" spans="1:9">
      <c r="A30" s="11" t="s">
        <v>12</v>
      </c>
      <c r="B30" s="11"/>
    </row>
    <row r="31" spans="1:9" ht="48.75" customHeight="1">
      <c r="A31" s="199" t="s">
        <v>14</v>
      </c>
      <c r="B31" s="199"/>
      <c r="C31" s="199"/>
      <c r="D31" s="199"/>
      <c r="E31" s="199"/>
      <c r="F31" s="199"/>
      <c r="G31" s="199"/>
      <c r="H31" s="199"/>
      <c r="I31" s="199"/>
    </row>
    <row r="32" spans="1:9" ht="35.25" customHeight="1">
      <c r="A32" s="199" t="s">
        <v>15</v>
      </c>
      <c r="B32" s="199"/>
      <c r="C32" s="199"/>
      <c r="D32" s="199"/>
      <c r="E32" s="199"/>
      <c r="F32" s="199"/>
      <c r="G32" s="199"/>
      <c r="H32" s="199"/>
      <c r="I32" s="199"/>
    </row>
    <row r="33" spans="1:9" ht="16.5" customHeight="1">
      <c r="E33" s="68"/>
    </row>
    <row r="34" spans="1:9" ht="16.5" customHeight="1">
      <c r="C34" s="68" t="s">
        <v>16</v>
      </c>
      <c r="E34" s="68" t="s">
        <v>17</v>
      </c>
      <c r="G34" s="68" t="s">
        <v>20</v>
      </c>
    </row>
    <row r="35" spans="1:9" ht="16.5" customHeight="1">
      <c r="C35" s="123"/>
      <c r="D35" s="68" t="s">
        <v>18</v>
      </c>
      <c r="E35" s="124"/>
      <c r="F35" s="68" t="s">
        <v>19</v>
      </c>
      <c r="G35" s="122">
        <f>C35*E35</f>
        <v>0</v>
      </c>
      <c r="H35" t="s">
        <v>24</v>
      </c>
    </row>
    <row r="36" spans="1:9" ht="16.5" customHeight="1" thickBot="1"/>
    <row r="37" spans="1:9" ht="16.5" customHeight="1" thickBot="1">
      <c r="A37" s="157" t="s">
        <v>21</v>
      </c>
      <c r="B37" s="157"/>
      <c r="C37" s="157"/>
      <c r="D37" s="186"/>
      <c r="E37" s="23">
        <f>IF(F24=0,G35,F24)</f>
        <v>0</v>
      </c>
      <c r="F37" s="6" t="s">
        <v>24</v>
      </c>
      <c r="G37" s="201"/>
      <c r="H37" s="201"/>
      <c r="I37" s="201"/>
    </row>
    <row r="38" spans="1:9" ht="16.5" customHeight="1" thickBot="1">
      <c r="A38" s="157" t="s">
        <v>64</v>
      </c>
      <c r="B38" s="157"/>
      <c r="C38" s="157"/>
      <c r="D38" s="186"/>
      <c r="E38" s="125">
        <f>E37*30</f>
        <v>0</v>
      </c>
      <c r="F38" s="6" t="s">
        <v>65</v>
      </c>
      <c r="G38" s="201"/>
      <c r="H38" s="201"/>
      <c r="I38" s="201"/>
    </row>
    <row r="39" spans="1:9" ht="16.5" customHeight="1">
      <c r="A39" s="68"/>
      <c r="B39" s="68"/>
      <c r="C39" s="68"/>
      <c r="D39" s="5"/>
      <c r="E39" s="39"/>
      <c r="F39" s="6"/>
      <c r="G39" s="201"/>
      <c r="H39" s="201"/>
      <c r="I39" s="201"/>
    </row>
    <row r="40" spans="1:9" ht="23.25" customHeight="1">
      <c r="A40" s="158" t="s">
        <v>128</v>
      </c>
      <c r="B40" s="159"/>
      <c r="C40" s="159"/>
      <c r="D40" s="159"/>
      <c r="E40" s="159"/>
      <c r="F40" s="159"/>
      <c r="G40" s="159"/>
      <c r="H40" s="159"/>
      <c r="I40" s="160"/>
    </row>
    <row r="41" spans="1:9" ht="23.25" customHeight="1">
      <c r="A41" s="161"/>
      <c r="B41" s="162"/>
      <c r="C41" s="162"/>
      <c r="D41" s="162"/>
      <c r="E41" s="162"/>
      <c r="F41" s="162"/>
      <c r="G41" s="162"/>
      <c r="H41" s="162"/>
      <c r="I41" s="163"/>
    </row>
    <row r="42" spans="1:9" ht="23.25" customHeight="1">
      <c r="A42" s="164"/>
      <c r="B42" s="165"/>
      <c r="C42" s="165"/>
      <c r="D42" s="165"/>
      <c r="E42" s="165"/>
      <c r="F42" s="165"/>
      <c r="G42" s="165"/>
      <c r="H42" s="165"/>
      <c r="I42" s="166"/>
    </row>
    <row r="43" spans="1:9" ht="16.5" customHeight="1">
      <c r="G43" s="74"/>
      <c r="H43" s="74"/>
      <c r="I43" s="74"/>
    </row>
    <row r="44" spans="1:9" ht="16.5" customHeight="1">
      <c r="A44" s="48" t="s">
        <v>44</v>
      </c>
      <c r="B44" s="48"/>
    </row>
    <row r="45" spans="1:9" ht="16.5" customHeight="1">
      <c r="A45" s="48"/>
      <c r="B45" s="48"/>
    </row>
    <row r="46" spans="1:9" ht="16.5" customHeight="1">
      <c r="A46" s="202" t="s">
        <v>46</v>
      </c>
      <c r="B46" s="202"/>
      <c r="C46" s="202"/>
      <c r="D46" s="202"/>
      <c r="E46" s="202"/>
      <c r="F46" s="202"/>
      <c r="G46" s="202"/>
      <c r="H46" s="202"/>
      <c r="I46" s="202"/>
    </row>
    <row r="47" spans="1:9" ht="16.5" customHeight="1">
      <c r="A47" s="202"/>
      <c r="B47" s="202"/>
      <c r="C47" s="202"/>
      <c r="D47" s="202"/>
      <c r="E47" s="202"/>
      <c r="F47" s="202"/>
      <c r="G47" s="202"/>
      <c r="H47" s="202"/>
      <c r="I47" s="202"/>
    </row>
    <row r="48" spans="1:9" ht="16.5" customHeight="1" thickBot="1">
      <c r="A48" s="75"/>
      <c r="B48" s="75"/>
      <c r="C48" s="75"/>
      <c r="D48" s="75"/>
      <c r="E48" s="75"/>
      <c r="F48" s="27" t="s">
        <v>49</v>
      </c>
      <c r="G48" s="75"/>
      <c r="H48" s="75"/>
      <c r="I48" s="75"/>
    </row>
    <row r="49" spans="1:9" ht="16.5" customHeight="1" thickBot="1">
      <c r="A49" s="75"/>
      <c r="B49" s="75"/>
      <c r="C49" s="72" t="s">
        <v>47</v>
      </c>
      <c r="D49" s="72">
        <f>E37</f>
        <v>0</v>
      </c>
      <c r="E49" s="72" t="s">
        <v>18</v>
      </c>
      <c r="F49" s="126"/>
      <c r="G49" s="28">
        <f>ROUNDUP(D49*F49/100,1)</f>
        <v>0</v>
      </c>
      <c r="H49" s="76" t="s">
        <v>50</v>
      </c>
      <c r="I49" s="75"/>
    </row>
    <row r="50" spans="1:9" ht="16.5" customHeight="1">
      <c r="F50" s="69"/>
      <c r="H50" s="30" t="s">
        <v>52</v>
      </c>
    </row>
    <row r="51" spans="1:9" ht="16.5" customHeight="1" thickBot="1">
      <c r="F51" s="69"/>
      <c r="H51" s="30"/>
    </row>
    <row r="52" spans="1:9" ht="16.5" customHeight="1" thickBot="1">
      <c r="C52" s="151" t="s">
        <v>129</v>
      </c>
      <c r="D52" s="151"/>
      <c r="E52" s="151"/>
      <c r="F52" s="151"/>
      <c r="G52" s="116"/>
      <c r="H52" s="30" t="s">
        <v>74</v>
      </c>
    </row>
    <row r="53" spans="1:9" ht="16.5" customHeight="1">
      <c r="F53" s="69"/>
      <c r="H53" s="30"/>
    </row>
    <row r="54" spans="1:9" ht="16.5" customHeight="1">
      <c r="F54" s="69"/>
      <c r="H54" s="30"/>
    </row>
    <row r="55" spans="1:9" ht="27.75" customHeight="1">
      <c r="B55" s="203" t="s">
        <v>115</v>
      </c>
      <c r="C55" s="203"/>
      <c r="D55" s="203"/>
      <c r="E55" s="203"/>
      <c r="F55" s="203"/>
      <c r="G55" s="203"/>
      <c r="H55" s="203"/>
    </row>
    <row r="56" spans="1:9" ht="27.75" customHeight="1">
      <c r="B56" s="203"/>
      <c r="C56" s="203"/>
      <c r="D56" s="203"/>
      <c r="E56" s="203"/>
      <c r="F56" s="203"/>
      <c r="G56" s="203"/>
      <c r="H56" s="203"/>
    </row>
    <row r="57" spans="1:9" ht="16.5" customHeight="1">
      <c r="F57" s="69"/>
      <c r="H57" s="30"/>
    </row>
    <row r="58" spans="1:9" ht="16.5" customHeight="1">
      <c r="C58" s="184" t="s">
        <v>116</v>
      </c>
      <c r="D58" s="184"/>
      <c r="E58" s="184"/>
      <c r="F58" s="184"/>
      <c r="G58" s="184"/>
      <c r="H58" s="30"/>
    </row>
    <row r="59" spans="1:9" ht="16.5" customHeight="1">
      <c r="F59" s="69"/>
      <c r="H59" s="30"/>
    </row>
    <row r="60" spans="1:9" ht="16.5" customHeight="1">
      <c r="F60" s="69"/>
      <c r="H60" s="30"/>
    </row>
    <row r="61" spans="1:9" ht="16.5" customHeight="1">
      <c r="F61" s="69"/>
      <c r="H61" s="30"/>
    </row>
    <row r="62" spans="1:9" ht="16.5" customHeight="1">
      <c r="F62" s="69"/>
      <c r="H62" s="30"/>
    </row>
    <row r="63" spans="1:9" ht="16.5" customHeight="1">
      <c r="F63" s="69"/>
      <c r="H63" s="30"/>
    </row>
    <row r="64" spans="1:9" ht="16.5" customHeight="1">
      <c r="F64" s="69"/>
      <c r="H64" s="30"/>
    </row>
    <row r="65" spans="6:8" ht="16.5" customHeight="1">
      <c r="F65" s="69"/>
      <c r="H65" s="30"/>
    </row>
    <row r="66" spans="6:8" ht="16.5" customHeight="1">
      <c r="F66" s="69"/>
      <c r="H66" s="30"/>
    </row>
    <row r="67" spans="6:8" ht="16.5" customHeight="1">
      <c r="F67" s="69"/>
      <c r="H67" s="30"/>
    </row>
    <row r="68" spans="6:8" ht="16.5" customHeight="1">
      <c r="F68" s="69"/>
      <c r="H68" s="30"/>
    </row>
    <row r="69" spans="6:8" ht="16.5" customHeight="1">
      <c r="F69" s="69"/>
      <c r="H69" s="30"/>
    </row>
    <row r="70" spans="6:8" ht="16.5" customHeight="1">
      <c r="F70" s="69"/>
      <c r="H70" s="30"/>
    </row>
    <row r="71" spans="6:8" ht="16.5" customHeight="1">
      <c r="F71" s="69"/>
      <c r="H71" s="30"/>
    </row>
    <row r="72" spans="6:8" ht="16.5" customHeight="1">
      <c r="F72" s="69"/>
      <c r="H72" s="30"/>
    </row>
    <row r="73" spans="6:8" ht="16.5" customHeight="1">
      <c r="F73" s="69"/>
      <c r="H73" s="30"/>
    </row>
    <row r="74" spans="6:8" ht="16.5" customHeight="1">
      <c r="F74" s="69"/>
      <c r="H74" s="30"/>
    </row>
    <row r="75" spans="6:8" ht="16.5" customHeight="1">
      <c r="F75" s="69"/>
      <c r="H75" s="30"/>
    </row>
    <row r="76" spans="6:8" ht="16.5" customHeight="1">
      <c r="F76" s="69"/>
      <c r="H76" s="30"/>
    </row>
    <row r="77" spans="6:8" ht="16.5" customHeight="1">
      <c r="F77" s="69"/>
      <c r="H77" s="30"/>
    </row>
    <row r="78" spans="6:8" ht="16.5" customHeight="1">
      <c r="F78" s="69"/>
      <c r="H78" s="30"/>
    </row>
    <row r="79" spans="6:8" ht="16.5" customHeight="1">
      <c r="F79" s="69"/>
      <c r="H79" s="30"/>
    </row>
    <row r="80" spans="6:8" ht="16.5" customHeight="1">
      <c r="F80" s="69"/>
      <c r="H80" s="30"/>
    </row>
    <row r="81" spans="1:9" ht="16.5" customHeight="1">
      <c r="F81" s="69"/>
      <c r="H81" s="30"/>
    </row>
    <row r="82" spans="1:9" ht="16.5" customHeight="1">
      <c r="F82" s="69"/>
      <c r="H82" s="30"/>
    </row>
    <row r="83" spans="1:9" ht="16.5" customHeight="1">
      <c r="F83" s="69"/>
      <c r="H83" s="30"/>
    </row>
    <row r="84" spans="1:9" ht="16.5" customHeight="1">
      <c r="F84" s="69"/>
      <c r="H84" s="30"/>
    </row>
    <row r="85" spans="1:9" ht="16.5" customHeight="1">
      <c r="F85" s="69"/>
      <c r="H85" s="30"/>
    </row>
    <row r="86" spans="1:9" ht="16.5" customHeight="1">
      <c r="F86" s="69"/>
      <c r="H86" s="30"/>
    </row>
    <row r="87" spans="1:9" ht="16.5" customHeight="1">
      <c r="F87" s="69"/>
      <c r="H87" s="30"/>
    </row>
    <row r="88" spans="1:9" ht="15" customHeight="1">
      <c r="A88" s="185" t="s">
        <v>51</v>
      </c>
      <c r="B88" s="185"/>
      <c r="C88" s="185"/>
      <c r="D88" s="185"/>
      <c r="E88" s="185"/>
      <c r="F88" s="185"/>
      <c r="G88" s="185"/>
      <c r="H88" s="185"/>
      <c r="I88" s="185"/>
    </row>
    <row r="89" spans="1:9" ht="15" customHeight="1">
      <c r="A89" s="185"/>
      <c r="B89" s="185"/>
      <c r="C89" s="185"/>
      <c r="D89" s="185"/>
      <c r="E89" s="185"/>
      <c r="F89" s="185"/>
      <c r="G89" s="185"/>
      <c r="H89" s="185"/>
      <c r="I89" s="185"/>
    </row>
    <row r="90" spans="1:9" ht="15" customHeight="1">
      <c r="A90" s="185"/>
      <c r="B90" s="185"/>
      <c r="C90" s="185"/>
      <c r="D90" s="185"/>
      <c r="E90" s="185"/>
      <c r="F90" s="185"/>
      <c r="G90" s="185"/>
      <c r="H90" s="185"/>
      <c r="I90" s="185"/>
    </row>
    <row r="91" spans="1:9" ht="15" customHeight="1">
      <c r="A91" s="185"/>
      <c r="B91" s="185"/>
      <c r="C91" s="185"/>
      <c r="D91" s="185"/>
      <c r="E91" s="185"/>
      <c r="F91" s="185"/>
      <c r="G91" s="185"/>
      <c r="H91" s="185"/>
      <c r="I91" s="185"/>
    </row>
    <row r="92" spans="1:9" ht="15" customHeight="1">
      <c r="A92" s="92"/>
      <c r="B92" s="92"/>
      <c r="C92" s="92"/>
      <c r="D92" s="92"/>
      <c r="E92" s="92"/>
      <c r="F92" s="92"/>
      <c r="G92" s="92"/>
      <c r="H92" s="92"/>
      <c r="I92" s="92"/>
    </row>
    <row r="93" spans="1:9" ht="15" customHeight="1">
      <c r="A93" s="92"/>
      <c r="B93" s="92"/>
      <c r="C93" s="92"/>
      <c r="D93" s="92"/>
      <c r="E93" s="92"/>
      <c r="F93" s="92"/>
      <c r="G93" s="92"/>
      <c r="H93" s="92"/>
      <c r="I93" s="92"/>
    </row>
    <row r="94" spans="1:9" ht="15" customHeight="1">
      <c r="A94" s="92"/>
      <c r="B94" s="92"/>
      <c r="C94" s="92"/>
      <c r="D94" s="92"/>
      <c r="E94" s="92"/>
      <c r="F94" s="92"/>
      <c r="G94" s="92"/>
      <c r="H94" s="92"/>
      <c r="I94" s="92"/>
    </row>
    <row r="95" spans="1:9" ht="15" customHeight="1">
      <c r="A95" s="92"/>
      <c r="B95" s="92"/>
      <c r="C95" s="92"/>
      <c r="D95" s="92"/>
      <c r="E95" s="92"/>
      <c r="F95" s="92"/>
      <c r="G95" s="92"/>
      <c r="H95" s="92"/>
      <c r="I95" s="92"/>
    </row>
    <row r="96" spans="1:9" ht="15" customHeight="1">
      <c r="A96" s="92"/>
      <c r="B96" s="92"/>
      <c r="C96" s="92"/>
      <c r="D96" s="92"/>
      <c r="E96" s="92"/>
      <c r="F96" s="92"/>
      <c r="G96" s="92"/>
      <c r="H96" s="92"/>
      <c r="I96" s="92"/>
    </row>
    <row r="97" spans="1:9" ht="16.5" customHeight="1">
      <c r="A97" s="48" t="s">
        <v>45</v>
      </c>
      <c r="B97" s="48"/>
    </row>
    <row r="98" spans="1:9" ht="16.5" customHeight="1">
      <c r="A98" s="48"/>
      <c r="B98" s="48"/>
    </row>
    <row r="99" spans="1:9" ht="16.5" customHeight="1" thickBot="1"/>
    <row r="100" spans="1:9" ht="16.5" customHeight="1" thickBot="1">
      <c r="C100" t="s">
        <v>25</v>
      </c>
      <c r="E100" s="157" t="str">
        <f>IF(G18="","",TEXT(E37,"##")&amp;"÷"&amp;TEXT(G18,"##")&amp;"＝")</f>
        <v/>
      </c>
      <c r="F100" s="157"/>
      <c r="G100" s="186"/>
      <c r="H100" s="23" t="str">
        <f>IF(G18="","",ROUNDUP(E37/G18,1))</f>
        <v/>
      </c>
      <c r="I100" t="s">
        <v>26</v>
      </c>
    </row>
    <row r="101" spans="1:9" ht="16.5" customHeight="1"/>
    <row r="102" spans="1:9" ht="16.5" customHeight="1"/>
    <row r="103" spans="1:9" ht="16.5" customHeight="1">
      <c r="A103" s="79"/>
      <c r="B103" s="79"/>
      <c r="C103" s="79"/>
      <c r="D103" s="79"/>
      <c r="E103" s="79"/>
      <c r="F103" s="79"/>
      <c r="G103" s="79"/>
      <c r="H103" s="79"/>
      <c r="I103" s="79"/>
    </row>
    <row r="104" spans="1:9" ht="16.5" customHeight="1">
      <c r="A104" s="79"/>
      <c r="B104" s="79"/>
      <c r="C104" s="79"/>
      <c r="D104" s="79"/>
      <c r="E104" s="79"/>
      <c r="F104" s="79"/>
      <c r="G104" s="79"/>
      <c r="H104" s="79"/>
      <c r="I104" s="79"/>
    </row>
    <row r="105" spans="1:9" ht="16.5" customHeight="1">
      <c r="A105" s="79"/>
      <c r="B105" s="79"/>
      <c r="C105" s="79"/>
      <c r="D105" s="79"/>
      <c r="E105" s="79"/>
      <c r="F105" s="79"/>
      <c r="G105" s="79"/>
      <c r="H105" s="79"/>
      <c r="I105" s="79"/>
    </row>
    <row r="106" spans="1:9" ht="16.5" customHeight="1">
      <c r="C106" s="75"/>
      <c r="D106" s="75"/>
      <c r="E106" s="75"/>
      <c r="F106" s="75"/>
      <c r="G106" s="75"/>
      <c r="H106" s="75"/>
    </row>
    <row r="107" spans="1:9" ht="16.5" customHeight="1">
      <c r="A107" s="48" t="s">
        <v>66</v>
      </c>
      <c r="B107" s="48"/>
      <c r="C107" s="75"/>
      <c r="D107" s="75"/>
      <c r="E107" s="75"/>
      <c r="F107" s="75"/>
      <c r="G107" s="75"/>
      <c r="H107" s="75"/>
    </row>
    <row r="108" spans="1:9" ht="16.5" customHeight="1">
      <c r="A108" s="48"/>
      <c r="B108" s="48"/>
      <c r="C108" s="75"/>
      <c r="D108" s="75"/>
      <c r="E108" s="75"/>
      <c r="F108" s="75"/>
      <c r="G108" s="75"/>
      <c r="H108" s="75"/>
    </row>
    <row r="109" spans="1:9" ht="16.5" customHeight="1">
      <c r="A109" t="s">
        <v>63</v>
      </c>
      <c r="C109" s="75"/>
      <c r="D109" s="75"/>
      <c r="E109" s="75"/>
      <c r="F109" s="75"/>
      <c r="G109" s="75"/>
      <c r="H109" s="75"/>
    </row>
    <row r="110" spans="1:9" ht="16.5" customHeight="1">
      <c r="C110" s="75"/>
      <c r="D110" s="75"/>
      <c r="E110" s="75"/>
      <c r="F110" s="75"/>
      <c r="G110" s="75"/>
      <c r="H110" s="75"/>
    </row>
    <row r="111" spans="1:9" ht="16.5" customHeight="1">
      <c r="C111" s="75"/>
      <c r="D111" s="75"/>
      <c r="E111" s="75"/>
      <c r="F111" s="75"/>
      <c r="G111" s="75"/>
      <c r="H111" s="75"/>
    </row>
    <row r="112" spans="1:9" ht="16.5" customHeight="1">
      <c r="C112" s="75"/>
      <c r="D112" s="75"/>
      <c r="E112" s="75"/>
      <c r="F112" s="75"/>
      <c r="G112" s="75"/>
      <c r="H112" s="75"/>
    </row>
    <row r="113" spans="3:8" ht="16.5" customHeight="1">
      <c r="C113" s="75"/>
      <c r="D113" s="75"/>
      <c r="E113" s="75"/>
      <c r="F113" s="75"/>
      <c r="G113" s="75"/>
      <c r="H113" s="75"/>
    </row>
    <row r="114" spans="3:8" ht="16.5" customHeight="1">
      <c r="C114" s="75"/>
      <c r="D114" s="75"/>
      <c r="E114" s="75"/>
      <c r="F114" s="75"/>
      <c r="G114" s="75"/>
      <c r="H114" s="75"/>
    </row>
    <row r="115" spans="3:8" ht="16.5" customHeight="1">
      <c r="C115" s="75"/>
      <c r="D115" s="75"/>
      <c r="E115" s="75"/>
      <c r="F115" s="75"/>
      <c r="G115" s="75"/>
      <c r="H115" s="75"/>
    </row>
    <row r="116" spans="3:8" ht="16.5" customHeight="1">
      <c r="C116" s="75"/>
      <c r="D116" s="75"/>
      <c r="E116" s="75"/>
      <c r="F116" s="75"/>
      <c r="G116" s="75"/>
      <c r="H116" s="75"/>
    </row>
    <row r="117" spans="3:8" ht="16.5" customHeight="1">
      <c r="C117" s="75"/>
      <c r="D117" s="75"/>
      <c r="E117" s="75"/>
      <c r="F117" s="75"/>
      <c r="G117" s="75"/>
      <c r="H117" s="75"/>
    </row>
    <row r="118" spans="3:8" ht="16.5" customHeight="1">
      <c r="C118" s="75"/>
      <c r="D118" s="75"/>
      <c r="E118" s="75"/>
      <c r="F118" s="75"/>
      <c r="G118" s="75"/>
      <c r="H118" s="75"/>
    </row>
    <row r="119" spans="3:8" ht="16.5" customHeight="1">
      <c r="C119" s="75"/>
      <c r="D119" s="75"/>
      <c r="E119" s="75"/>
      <c r="F119" s="75"/>
      <c r="G119" s="75"/>
      <c r="H119" s="75"/>
    </row>
    <row r="120" spans="3:8" ht="16.5" customHeight="1">
      <c r="C120" s="75"/>
      <c r="D120" s="75"/>
      <c r="E120" s="75"/>
      <c r="F120" s="75"/>
      <c r="G120" s="75"/>
      <c r="H120" s="75"/>
    </row>
    <row r="121" spans="3:8" ht="16.5" customHeight="1">
      <c r="C121" s="75"/>
      <c r="D121" s="75"/>
      <c r="E121" s="75"/>
      <c r="F121" s="75"/>
      <c r="G121" s="75"/>
      <c r="H121" s="75"/>
    </row>
    <row r="122" spans="3:8" ht="16.5" customHeight="1">
      <c r="C122" s="75"/>
      <c r="D122" s="75"/>
      <c r="E122" s="75"/>
      <c r="F122" s="75"/>
      <c r="G122" s="75"/>
      <c r="H122" s="75"/>
    </row>
    <row r="123" spans="3:8" ht="16.5" customHeight="1">
      <c r="C123" s="75"/>
      <c r="D123" s="75"/>
      <c r="E123" s="75"/>
      <c r="F123" s="75"/>
      <c r="G123" s="75"/>
      <c r="H123" s="75"/>
    </row>
    <row r="124" spans="3:8" ht="16.5" customHeight="1">
      <c r="C124" s="75"/>
      <c r="D124" s="75"/>
      <c r="E124" s="75"/>
      <c r="F124" s="75"/>
      <c r="G124" s="75"/>
      <c r="H124" s="75"/>
    </row>
    <row r="125" spans="3:8" ht="16.5" customHeight="1">
      <c r="C125" s="75"/>
      <c r="D125" s="75"/>
      <c r="E125" s="75"/>
      <c r="F125" s="75"/>
      <c r="G125" s="75"/>
      <c r="H125" s="75"/>
    </row>
    <row r="126" spans="3:8" ht="16.5" customHeight="1">
      <c r="C126" s="75"/>
      <c r="D126" s="75"/>
      <c r="E126" s="75"/>
      <c r="F126" s="75"/>
      <c r="G126" s="75"/>
      <c r="H126" s="75"/>
    </row>
    <row r="127" spans="3:8" ht="16.5" customHeight="1">
      <c r="C127" s="75"/>
      <c r="D127" s="75"/>
      <c r="E127" s="75"/>
      <c r="F127" s="75"/>
      <c r="G127" s="75"/>
      <c r="H127" s="75"/>
    </row>
    <row r="128" spans="3:8" ht="16.5" customHeight="1">
      <c r="C128" s="75"/>
      <c r="D128" s="75"/>
      <c r="E128" s="75"/>
      <c r="F128" s="75"/>
      <c r="G128" s="75"/>
      <c r="H128" s="75"/>
    </row>
    <row r="129" spans="1:9" ht="16.5" customHeight="1">
      <c r="C129" s="75"/>
      <c r="D129" s="75"/>
      <c r="E129" s="75"/>
      <c r="F129" s="75"/>
      <c r="G129" s="75"/>
      <c r="H129" s="75"/>
    </row>
    <row r="130" spans="1:9" ht="16.5" customHeight="1">
      <c r="C130" s="75"/>
      <c r="D130" s="75"/>
      <c r="E130" s="75"/>
      <c r="F130" s="75"/>
      <c r="G130" s="75"/>
      <c r="H130" s="75"/>
    </row>
    <row r="131" spans="1:9" ht="16.5" customHeight="1">
      <c r="C131" s="75"/>
      <c r="D131" s="75"/>
      <c r="E131" s="75"/>
      <c r="F131" s="75"/>
      <c r="G131" s="75"/>
      <c r="H131" s="75"/>
    </row>
    <row r="132" spans="1:9" ht="16.5" customHeight="1">
      <c r="C132" s="75"/>
      <c r="D132" s="75"/>
      <c r="E132" s="75"/>
      <c r="F132" s="75"/>
      <c r="G132" s="75"/>
      <c r="H132" s="75"/>
    </row>
    <row r="133" spans="1:9" ht="16.5" customHeight="1">
      <c r="C133" s="75"/>
      <c r="D133" s="75"/>
      <c r="E133" s="75"/>
      <c r="F133" s="75"/>
      <c r="G133" s="75"/>
      <c r="H133" s="75"/>
    </row>
    <row r="134" spans="1:9" ht="16.5" customHeight="1">
      <c r="C134" s="75"/>
      <c r="D134" s="75"/>
      <c r="E134" s="75"/>
      <c r="F134" s="75"/>
      <c r="G134" s="75"/>
      <c r="H134" s="75"/>
    </row>
    <row r="135" spans="1:9" ht="16.5" customHeight="1">
      <c r="C135" s="75"/>
      <c r="D135" s="75"/>
      <c r="E135" s="75"/>
      <c r="F135" s="75"/>
      <c r="G135" s="75"/>
      <c r="H135" s="75"/>
    </row>
    <row r="136" spans="1:9" ht="16.5" customHeight="1">
      <c r="C136" s="75"/>
      <c r="D136" s="75"/>
      <c r="E136" s="75"/>
      <c r="F136" s="75"/>
      <c r="G136" s="75"/>
      <c r="H136" s="75"/>
    </row>
    <row r="137" spans="1:9" ht="16.5" customHeight="1">
      <c r="C137" s="75"/>
      <c r="D137" s="75"/>
      <c r="E137" s="75"/>
      <c r="F137" s="75"/>
      <c r="G137" s="75"/>
      <c r="H137" s="75"/>
    </row>
    <row r="138" spans="1:9" ht="16.5" customHeight="1">
      <c r="C138" s="75"/>
      <c r="D138" s="75"/>
      <c r="E138" s="75"/>
      <c r="F138" s="75"/>
      <c r="G138" s="75"/>
      <c r="H138" s="75"/>
    </row>
    <row r="139" spans="1:9" ht="16.5" customHeight="1">
      <c r="C139" s="75"/>
      <c r="D139" s="75"/>
      <c r="E139" s="75"/>
      <c r="F139" s="75"/>
      <c r="G139" s="75"/>
      <c r="H139" s="75"/>
    </row>
    <row r="140" spans="1:9" ht="16.5" customHeight="1">
      <c r="A140" s="158" t="s">
        <v>128</v>
      </c>
      <c r="B140" s="159"/>
      <c r="C140" s="159"/>
      <c r="D140" s="159"/>
      <c r="E140" s="159"/>
      <c r="F140" s="159"/>
      <c r="G140" s="159"/>
      <c r="H140" s="159"/>
      <c r="I140" s="160"/>
    </row>
    <row r="141" spans="1:9" ht="16.5" customHeight="1">
      <c r="A141" s="161"/>
      <c r="B141" s="162"/>
      <c r="C141" s="162"/>
      <c r="D141" s="162"/>
      <c r="E141" s="162"/>
      <c r="F141" s="162"/>
      <c r="G141" s="162"/>
      <c r="H141" s="162"/>
      <c r="I141" s="163"/>
    </row>
    <row r="142" spans="1:9" ht="16.5" customHeight="1">
      <c r="A142" s="161"/>
      <c r="B142" s="162"/>
      <c r="C142" s="162"/>
      <c r="D142" s="162"/>
      <c r="E142" s="162"/>
      <c r="F142" s="162"/>
      <c r="G142" s="162"/>
      <c r="H142" s="162"/>
      <c r="I142" s="163"/>
    </row>
    <row r="143" spans="1:9" ht="16.5" customHeight="1">
      <c r="A143" s="161"/>
      <c r="B143" s="162"/>
      <c r="C143" s="162"/>
      <c r="D143" s="162"/>
      <c r="E143" s="162"/>
      <c r="F143" s="162"/>
      <c r="G143" s="162"/>
      <c r="H143" s="162"/>
      <c r="I143" s="163"/>
    </row>
    <row r="144" spans="1:9" ht="16.5" customHeight="1">
      <c r="A144" s="164"/>
      <c r="B144" s="165"/>
      <c r="C144" s="165"/>
      <c r="D144" s="165"/>
      <c r="E144" s="165"/>
      <c r="F144" s="165"/>
      <c r="G144" s="165"/>
      <c r="H144" s="165"/>
      <c r="I144" s="166"/>
    </row>
    <row r="145" spans="1:9" ht="16.5" customHeight="1">
      <c r="A145" s="60"/>
      <c r="B145" s="60"/>
      <c r="C145" s="60"/>
      <c r="D145" s="60"/>
      <c r="E145" s="60"/>
      <c r="F145" s="60"/>
      <c r="G145" s="60"/>
      <c r="H145" s="60"/>
    </row>
    <row r="146" spans="1:9" ht="16.5" customHeight="1"/>
    <row r="147" spans="1:9" ht="16.5" customHeight="1">
      <c r="A147" s="48" t="s">
        <v>81</v>
      </c>
      <c r="B147" s="48"/>
    </row>
    <row r="148" spans="1:9" ht="16.5" customHeight="1" thickBot="1"/>
    <row r="149" spans="1:9" ht="16.5" customHeight="1">
      <c r="A149" s="187"/>
      <c r="B149" s="188"/>
      <c r="C149" s="188"/>
      <c r="D149" s="188"/>
      <c r="E149" s="188"/>
      <c r="F149" s="188"/>
      <c r="G149" s="188"/>
      <c r="H149" s="188"/>
      <c r="I149" s="189"/>
    </row>
    <row r="150" spans="1:9" ht="16.5" customHeight="1">
      <c r="A150" s="190"/>
      <c r="B150" s="191"/>
      <c r="C150" s="191"/>
      <c r="D150" s="191"/>
      <c r="E150" s="191"/>
      <c r="F150" s="191"/>
      <c r="G150" s="191"/>
      <c r="H150" s="191"/>
      <c r="I150" s="186"/>
    </row>
    <row r="151" spans="1:9" ht="16.5" customHeight="1">
      <c r="A151" s="190"/>
      <c r="B151" s="191"/>
      <c r="C151" s="191"/>
      <c r="D151" s="191"/>
      <c r="E151" s="191"/>
      <c r="F151" s="191"/>
      <c r="G151" s="191"/>
      <c r="H151" s="191"/>
      <c r="I151" s="186"/>
    </row>
    <row r="152" spans="1:9" ht="16.5" customHeight="1">
      <c r="A152" s="190"/>
      <c r="B152" s="191"/>
      <c r="C152" s="191"/>
      <c r="D152" s="191"/>
      <c r="E152" s="191"/>
      <c r="F152" s="191"/>
      <c r="G152" s="191"/>
      <c r="H152" s="191"/>
      <c r="I152" s="186"/>
    </row>
    <row r="153" spans="1:9" ht="16.5" customHeight="1">
      <c r="A153" s="190"/>
      <c r="B153" s="191"/>
      <c r="C153" s="191"/>
      <c r="D153" s="191"/>
      <c r="E153" s="191"/>
      <c r="F153" s="191"/>
      <c r="G153" s="191"/>
      <c r="H153" s="191"/>
      <c r="I153" s="186"/>
    </row>
    <row r="154" spans="1:9" ht="16.5" customHeight="1">
      <c r="A154" s="190"/>
      <c r="B154" s="191"/>
      <c r="C154" s="191"/>
      <c r="D154" s="191"/>
      <c r="E154" s="191"/>
      <c r="F154" s="191"/>
      <c r="G154" s="191"/>
      <c r="H154" s="191"/>
      <c r="I154" s="186"/>
    </row>
    <row r="155" spans="1:9" ht="16.5" customHeight="1">
      <c r="A155" s="190"/>
      <c r="B155" s="191"/>
      <c r="C155" s="191"/>
      <c r="D155" s="191"/>
      <c r="E155" s="191"/>
      <c r="F155" s="191"/>
      <c r="G155" s="191"/>
      <c r="H155" s="191"/>
      <c r="I155" s="186"/>
    </row>
    <row r="156" spans="1:9" ht="16.5" customHeight="1">
      <c r="A156" s="190"/>
      <c r="B156" s="191"/>
      <c r="C156" s="191"/>
      <c r="D156" s="191"/>
      <c r="E156" s="191"/>
      <c r="F156" s="191"/>
      <c r="G156" s="191"/>
      <c r="H156" s="191"/>
      <c r="I156" s="186"/>
    </row>
    <row r="157" spans="1:9" ht="16.5" customHeight="1">
      <c r="A157" s="190"/>
      <c r="B157" s="191"/>
      <c r="C157" s="191"/>
      <c r="D157" s="191"/>
      <c r="E157" s="191"/>
      <c r="F157" s="191"/>
      <c r="G157" s="191"/>
      <c r="H157" s="191"/>
      <c r="I157" s="186"/>
    </row>
    <row r="158" spans="1:9" ht="16.5" customHeight="1">
      <c r="A158" s="190"/>
      <c r="B158" s="191"/>
      <c r="C158" s="191"/>
      <c r="D158" s="191"/>
      <c r="E158" s="191"/>
      <c r="F158" s="191"/>
      <c r="G158" s="191"/>
      <c r="H158" s="191"/>
      <c r="I158" s="186"/>
    </row>
    <row r="159" spans="1:9" ht="16.5" customHeight="1">
      <c r="A159" s="190"/>
      <c r="B159" s="191"/>
      <c r="C159" s="191"/>
      <c r="D159" s="191"/>
      <c r="E159" s="191"/>
      <c r="F159" s="191"/>
      <c r="G159" s="191"/>
      <c r="H159" s="191"/>
      <c r="I159" s="186"/>
    </row>
    <row r="160" spans="1:9" ht="16.5" customHeight="1">
      <c r="A160" s="190"/>
      <c r="B160" s="191"/>
      <c r="C160" s="191"/>
      <c r="D160" s="191"/>
      <c r="E160" s="191"/>
      <c r="F160" s="191"/>
      <c r="G160" s="191"/>
      <c r="H160" s="191"/>
      <c r="I160" s="186"/>
    </row>
    <row r="161" spans="1:9" ht="16.5" customHeight="1">
      <c r="A161" s="190"/>
      <c r="B161" s="191"/>
      <c r="C161" s="191"/>
      <c r="D161" s="191"/>
      <c r="E161" s="191"/>
      <c r="F161" s="191"/>
      <c r="G161" s="191"/>
      <c r="H161" s="191"/>
      <c r="I161" s="186"/>
    </row>
    <row r="162" spans="1:9" ht="16.5" customHeight="1">
      <c r="A162" s="190"/>
      <c r="B162" s="191"/>
      <c r="C162" s="191"/>
      <c r="D162" s="191"/>
      <c r="E162" s="191"/>
      <c r="F162" s="191"/>
      <c r="G162" s="191"/>
      <c r="H162" s="191"/>
      <c r="I162" s="186"/>
    </row>
    <row r="163" spans="1:9" ht="16.5" customHeight="1">
      <c r="A163" s="190"/>
      <c r="B163" s="191"/>
      <c r="C163" s="191"/>
      <c r="D163" s="191"/>
      <c r="E163" s="191"/>
      <c r="F163" s="191"/>
      <c r="G163" s="191"/>
      <c r="H163" s="191"/>
      <c r="I163" s="186"/>
    </row>
    <row r="164" spans="1:9" ht="16.5" customHeight="1">
      <c r="A164" s="190"/>
      <c r="B164" s="191"/>
      <c r="C164" s="191"/>
      <c r="D164" s="191"/>
      <c r="E164" s="191"/>
      <c r="F164" s="191"/>
      <c r="G164" s="191"/>
      <c r="H164" s="191"/>
      <c r="I164" s="186"/>
    </row>
    <row r="165" spans="1:9" ht="16.5" customHeight="1">
      <c r="A165" s="190"/>
      <c r="B165" s="191"/>
      <c r="C165" s="191"/>
      <c r="D165" s="191"/>
      <c r="E165" s="191"/>
      <c r="F165" s="191"/>
      <c r="G165" s="191"/>
      <c r="H165" s="191"/>
      <c r="I165" s="186"/>
    </row>
    <row r="166" spans="1:9" ht="16.5" customHeight="1">
      <c r="A166" s="190"/>
      <c r="B166" s="191"/>
      <c r="C166" s="191"/>
      <c r="D166" s="191"/>
      <c r="E166" s="191"/>
      <c r="F166" s="191"/>
      <c r="G166" s="191"/>
      <c r="H166" s="191"/>
      <c r="I166" s="186"/>
    </row>
    <row r="167" spans="1:9" ht="16.5" customHeight="1">
      <c r="A167" s="190"/>
      <c r="B167" s="191"/>
      <c r="C167" s="191"/>
      <c r="D167" s="191"/>
      <c r="E167" s="191"/>
      <c r="F167" s="191"/>
      <c r="G167" s="191"/>
      <c r="H167" s="191"/>
      <c r="I167" s="186"/>
    </row>
    <row r="168" spans="1:9" ht="16.5" customHeight="1">
      <c r="A168" s="190"/>
      <c r="B168" s="191"/>
      <c r="C168" s="191"/>
      <c r="D168" s="191"/>
      <c r="E168" s="191"/>
      <c r="F168" s="191"/>
      <c r="G168" s="191"/>
      <c r="H168" s="191"/>
      <c r="I168" s="186"/>
    </row>
    <row r="169" spans="1:9" ht="16.5" customHeight="1">
      <c r="A169" s="190"/>
      <c r="B169" s="191"/>
      <c r="C169" s="191"/>
      <c r="D169" s="191"/>
      <c r="E169" s="191"/>
      <c r="F169" s="191"/>
      <c r="G169" s="191"/>
      <c r="H169" s="191"/>
      <c r="I169" s="186"/>
    </row>
    <row r="170" spans="1:9" ht="16.5" customHeight="1">
      <c r="A170" s="190"/>
      <c r="B170" s="191"/>
      <c r="C170" s="191"/>
      <c r="D170" s="191"/>
      <c r="E170" s="191"/>
      <c r="F170" s="191"/>
      <c r="G170" s="191"/>
      <c r="H170" s="191"/>
      <c r="I170" s="186"/>
    </row>
    <row r="171" spans="1:9" ht="16.5" customHeight="1">
      <c r="A171" s="190"/>
      <c r="B171" s="191"/>
      <c r="C171" s="191"/>
      <c r="D171" s="191"/>
      <c r="E171" s="191"/>
      <c r="F171" s="191"/>
      <c r="G171" s="191"/>
      <c r="H171" s="191"/>
      <c r="I171" s="186"/>
    </row>
    <row r="172" spans="1:9" ht="16.5" customHeight="1">
      <c r="A172" s="190"/>
      <c r="B172" s="191"/>
      <c r="C172" s="191"/>
      <c r="D172" s="191"/>
      <c r="E172" s="191"/>
      <c r="F172" s="191"/>
      <c r="G172" s="191"/>
      <c r="H172" s="191"/>
      <c r="I172" s="186"/>
    </row>
    <row r="173" spans="1:9" ht="16.5" customHeight="1">
      <c r="A173" s="190"/>
      <c r="B173" s="191"/>
      <c r="C173" s="191"/>
      <c r="D173" s="191"/>
      <c r="E173" s="191"/>
      <c r="F173" s="191"/>
      <c r="G173" s="191"/>
      <c r="H173" s="191"/>
      <c r="I173" s="186"/>
    </row>
    <row r="174" spans="1:9" ht="16.5" customHeight="1">
      <c r="A174" s="190"/>
      <c r="B174" s="191"/>
      <c r="C174" s="191"/>
      <c r="D174" s="191"/>
      <c r="E174" s="191"/>
      <c r="F174" s="191"/>
      <c r="G174" s="191"/>
      <c r="H174" s="191"/>
      <c r="I174" s="186"/>
    </row>
    <row r="175" spans="1:9" ht="16.5" customHeight="1">
      <c r="A175" s="190"/>
      <c r="B175" s="191"/>
      <c r="C175" s="191"/>
      <c r="D175" s="191"/>
      <c r="E175" s="191"/>
      <c r="F175" s="191"/>
      <c r="G175" s="191"/>
      <c r="H175" s="191"/>
      <c r="I175" s="186"/>
    </row>
    <row r="176" spans="1:9" ht="16.5" customHeight="1">
      <c r="A176" s="190"/>
      <c r="B176" s="191"/>
      <c r="C176" s="191"/>
      <c r="D176" s="191"/>
      <c r="E176" s="191"/>
      <c r="F176" s="191"/>
      <c r="G176" s="191"/>
      <c r="H176" s="191"/>
      <c r="I176" s="186"/>
    </row>
    <row r="177" spans="1:9" ht="16.5" customHeight="1">
      <c r="A177" s="190"/>
      <c r="B177" s="191"/>
      <c r="C177" s="191"/>
      <c r="D177" s="191"/>
      <c r="E177" s="191"/>
      <c r="F177" s="191"/>
      <c r="G177" s="191"/>
      <c r="H177" s="191"/>
      <c r="I177" s="186"/>
    </row>
    <row r="178" spans="1:9" ht="16.5" customHeight="1">
      <c r="A178" s="190"/>
      <c r="B178" s="191"/>
      <c r="C178" s="191"/>
      <c r="D178" s="191"/>
      <c r="E178" s="191"/>
      <c r="F178" s="191"/>
      <c r="G178" s="191"/>
      <c r="H178" s="191"/>
      <c r="I178" s="186"/>
    </row>
    <row r="179" spans="1:9" ht="16.5" customHeight="1">
      <c r="A179" s="190"/>
      <c r="B179" s="191"/>
      <c r="C179" s="191"/>
      <c r="D179" s="191"/>
      <c r="E179" s="191"/>
      <c r="F179" s="191"/>
      <c r="G179" s="191"/>
      <c r="H179" s="191"/>
      <c r="I179" s="186"/>
    </row>
    <row r="180" spans="1:9" ht="16.5" customHeight="1">
      <c r="A180" s="190"/>
      <c r="B180" s="191"/>
      <c r="C180" s="191"/>
      <c r="D180" s="191"/>
      <c r="E180" s="191"/>
      <c r="F180" s="191"/>
      <c r="G180" s="191"/>
      <c r="H180" s="191"/>
      <c r="I180" s="186"/>
    </row>
    <row r="181" spans="1:9" ht="16.5" customHeight="1">
      <c r="A181" s="190"/>
      <c r="B181" s="191"/>
      <c r="C181" s="191"/>
      <c r="D181" s="191"/>
      <c r="E181" s="191"/>
      <c r="F181" s="191"/>
      <c r="G181" s="191"/>
      <c r="H181" s="191"/>
      <c r="I181" s="186"/>
    </row>
    <row r="182" spans="1:9" ht="16.5" customHeight="1">
      <c r="A182" s="190"/>
      <c r="B182" s="191"/>
      <c r="C182" s="191"/>
      <c r="D182" s="191"/>
      <c r="E182" s="191"/>
      <c r="F182" s="191"/>
      <c r="G182" s="191"/>
      <c r="H182" s="191"/>
      <c r="I182" s="186"/>
    </row>
    <row r="183" spans="1:9" ht="16.5" customHeight="1">
      <c r="A183" s="190"/>
      <c r="B183" s="191"/>
      <c r="C183" s="191"/>
      <c r="D183" s="191"/>
      <c r="E183" s="191"/>
      <c r="F183" s="191"/>
      <c r="G183" s="191"/>
      <c r="H183" s="191"/>
      <c r="I183" s="186"/>
    </row>
    <row r="184" spans="1:9" ht="16.5" customHeight="1" thickBot="1">
      <c r="A184" s="192"/>
      <c r="B184" s="193"/>
      <c r="C184" s="193"/>
      <c r="D184" s="193"/>
      <c r="E184" s="193"/>
      <c r="F184" s="193"/>
      <c r="G184" s="193"/>
      <c r="H184" s="193"/>
      <c r="I184" s="194"/>
    </row>
    <row r="185" spans="1:9" ht="16.5" customHeight="1" thickBot="1">
      <c r="A185" s="80"/>
    </row>
    <row r="186" spans="1:9" ht="16.5" customHeight="1" thickBot="1">
      <c r="A186" s="69" t="s">
        <v>28</v>
      </c>
      <c r="B186" s="153" t="s">
        <v>114</v>
      </c>
      <c r="C186" s="200"/>
      <c r="D186" s="127"/>
      <c r="E186" t="s">
        <v>58</v>
      </c>
    </row>
    <row r="187" spans="1:9" ht="16.5" customHeight="1">
      <c r="A187" s="69"/>
      <c r="B187" s="67"/>
      <c r="C187" s="78"/>
      <c r="D187" s="108"/>
    </row>
    <row r="188" spans="1:9" ht="16.5" customHeight="1">
      <c r="A188" s="141" t="s">
        <v>29</v>
      </c>
      <c r="B188" t="s">
        <v>85</v>
      </c>
    </row>
    <row r="189" spans="1:9" ht="16.5" customHeight="1">
      <c r="E189" s="183" t="s">
        <v>86</v>
      </c>
      <c r="F189" s="153"/>
      <c r="G189" s="153"/>
      <c r="H189" s="153"/>
      <c r="I189" s="153"/>
    </row>
    <row r="190" spans="1:9" ht="16.5" customHeight="1">
      <c r="B190" s="138" t="s">
        <v>140</v>
      </c>
      <c r="C190" s="195" t="s">
        <v>141</v>
      </c>
      <c r="D190" s="195"/>
      <c r="E190" s="139"/>
      <c r="F190" s="142" t="s">
        <v>56</v>
      </c>
      <c r="G190" s="142"/>
      <c r="H190" s="142"/>
      <c r="I190" s="142"/>
    </row>
    <row r="191" spans="1:9" ht="16.5" customHeight="1">
      <c r="B191" s="138" t="s">
        <v>145</v>
      </c>
      <c r="C191" s="195" t="s">
        <v>142</v>
      </c>
      <c r="D191" s="195"/>
      <c r="E191" s="139"/>
      <c r="F191" s="142" t="s">
        <v>56</v>
      </c>
      <c r="G191" s="142"/>
      <c r="H191" s="142"/>
      <c r="I191" s="142"/>
    </row>
    <row r="192" spans="1:9" ht="16.5" customHeight="1">
      <c r="B192" s="138" t="s">
        <v>146</v>
      </c>
      <c r="C192" s="195" t="s">
        <v>143</v>
      </c>
      <c r="D192" s="195"/>
      <c r="E192" s="139"/>
      <c r="F192" s="142" t="s">
        <v>56</v>
      </c>
      <c r="G192" s="142"/>
      <c r="H192" s="142"/>
      <c r="I192" s="142"/>
    </row>
    <row r="193" spans="1:12" ht="16.5" customHeight="1">
      <c r="B193" s="138" t="s">
        <v>147</v>
      </c>
      <c r="C193" s="195" t="s">
        <v>144</v>
      </c>
      <c r="D193" s="195"/>
      <c r="E193" s="139"/>
      <c r="F193" s="142" t="s">
        <v>56</v>
      </c>
      <c r="G193" s="142"/>
      <c r="H193" s="142"/>
      <c r="I193" s="142"/>
    </row>
    <row r="194" spans="1:12" ht="16.5" customHeight="1">
      <c r="E194" s="143"/>
      <c r="F194" s="140"/>
      <c r="G194" s="140"/>
      <c r="H194" s="140"/>
      <c r="I194" s="140"/>
    </row>
    <row r="195" spans="1:12" ht="16.5" customHeight="1">
      <c r="B195" s="141"/>
      <c r="C195" s="141" t="s">
        <v>92</v>
      </c>
      <c r="D195" s="196" t="str">
        <f>"  "&amp;E190&amp;" ＋ "&amp;E191&amp;" ＋ "&amp;E192&amp;" ＋ "&amp;E193</f>
        <v xml:space="preserve">   ＋  ＋  ＋ </v>
      </c>
      <c r="E195" s="197"/>
      <c r="F195" s="198"/>
    </row>
    <row r="196" spans="1:12" ht="16.5" customHeight="1" thickBot="1">
      <c r="F196" s="113"/>
      <c r="G196" s="113"/>
      <c r="H196" s="113"/>
      <c r="I196" s="113"/>
    </row>
    <row r="197" spans="1:12" ht="16.5" customHeight="1" thickBot="1">
      <c r="C197" s="141" t="s">
        <v>92</v>
      </c>
      <c r="D197" s="144">
        <f>E190+E191+E192+E193</f>
        <v>0</v>
      </c>
      <c r="E197" t="s">
        <v>56</v>
      </c>
      <c r="F197" s="113"/>
      <c r="G197" s="113"/>
      <c r="H197" s="113"/>
      <c r="I197" s="113"/>
    </row>
    <row r="198" spans="1:12" ht="16.5" customHeight="1">
      <c r="F198" s="112"/>
      <c r="G198" s="112"/>
      <c r="H198" s="112"/>
      <c r="I198" s="112"/>
    </row>
    <row r="199" spans="1:12" ht="16.5" customHeight="1">
      <c r="I199" t="s">
        <v>91</v>
      </c>
    </row>
    <row r="200" spans="1:12" ht="16.5" customHeight="1">
      <c r="A200" s="69" t="s">
        <v>54</v>
      </c>
      <c r="B200" s="69"/>
      <c r="C200" t="s">
        <v>87</v>
      </c>
      <c r="I200" t="s">
        <v>93</v>
      </c>
    </row>
    <row r="201" spans="1:12" ht="16.5" customHeight="1" thickBot="1">
      <c r="H201" s="68" t="s">
        <v>38</v>
      </c>
      <c r="I201">
        <v>110</v>
      </c>
    </row>
    <row r="202" spans="1:12" ht="29.25" customHeight="1" thickBot="1">
      <c r="A202" s="20" t="s">
        <v>30</v>
      </c>
      <c r="B202" s="70" t="s">
        <v>89</v>
      </c>
      <c r="C202" s="21" t="s">
        <v>31</v>
      </c>
      <c r="D202" s="21" t="s">
        <v>32</v>
      </c>
      <c r="E202" s="21" t="s">
        <v>33</v>
      </c>
      <c r="F202" s="21" t="s">
        <v>37</v>
      </c>
      <c r="G202" s="21" t="s">
        <v>34</v>
      </c>
      <c r="H202" s="21" t="s">
        <v>35</v>
      </c>
      <c r="I202" s="33" t="s">
        <v>53</v>
      </c>
    </row>
    <row r="203" spans="1:12" ht="16.5" customHeight="1">
      <c r="A203" s="128"/>
      <c r="B203" s="128"/>
      <c r="C203" s="18" t="str">
        <f>IF(E203="","",ROUNDUP(IF(B203="あり",$H$100/2,$H$100)*1000/60,0))</f>
        <v/>
      </c>
      <c r="D203" s="110" t="str">
        <f>IF(E203="","",ROUNDUP(IF(B203="あり",$C$203/2,$C$203)/60,2))</f>
        <v/>
      </c>
      <c r="E203" s="128"/>
      <c r="F203" s="19" t="str">
        <f>IF(E203="","",ROUND(C203/1000/60/((E203/1000)^2*PI()/4),2))</f>
        <v/>
      </c>
      <c r="G203" s="19" t="str">
        <f>IF(H203="","",ROUND(I203/H203*1000,0))</f>
        <v/>
      </c>
      <c r="H203" s="128"/>
      <c r="I203" s="31" t="str">
        <f>IF(E203="","",ROUND(IF(E203&lt;=50,(0.0126+((0.01739-0.1087*(E203/1000))/(F203)^(1/2)))*(H203/(E203/1000))*(F203^2/(2*9.8)),10.666*$I$201^(-1.85)*(E203/1000)^(-4.87)*(C203/(1000*60))^1.85*H203),3))</f>
        <v/>
      </c>
    </row>
    <row r="204" spans="1:12" ht="16.5" customHeight="1">
      <c r="A204" s="123"/>
      <c r="B204" s="128"/>
      <c r="C204" s="18" t="str">
        <f t="shared" ref="C204:C207" si="1">IF(E204="","",ROUNDUP(IF(B204="あり",$H$100/2,$H$100)*1000/60,0))</f>
        <v/>
      </c>
      <c r="D204" s="110" t="str">
        <f t="shared" ref="D204:D207" si="2">IF(E204="","",ROUNDUP(IF(B204="あり",$C$203/2,$C$203)/60,2))</f>
        <v/>
      </c>
      <c r="E204" s="128"/>
      <c r="F204" s="19" t="str">
        <f t="shared" ref="F204:F207" si="3">IF(E204="","",ROUND(C204/1000/60/((E204/1000)^2*PI()/4),2))</f>
        <v/>
      </c>
      <c r="G204" s="19" t="str">
        <f t="shared" ref="G204:G207" si="4">IF(H204="","",ROUND(I204/H204*1000,0))</f>
        <v/>
      </c>
      <c r="H204" s="128"/>
      <c r="I204" s="31" t="str">
        <f>IF(E204="","",ROUND(IF(E204&lt;=50,(0.0126+((0.01739-0.1087*(E204/1000))/(F204)^(1/2)))*(H204/(E204/1000))*(F204^2/(2*9.8)),10.666*$I$201^(-1.85)*(E204/1000)^(-4.87)*(C204/(1000*60))^1.85*H204),3))</f>
        <v/>
      </c>
      <c r="K204" s="15"/>
      <c r="L204" s="16"/>
    </row>
    <row r="205" spans="1:12" ht="16.5" customHeight="1">
      <c r="A205" s="123"/>
      <c r="B205" s="128"/>
      <c r="C205" s="18" t="str">
        <f t="shared" si="1"/>
        <v/>
      </c>
      <c r="D205" s="110" t="str">
        <f t="shared" si="2"/>
        <v/>
      </c>
      <c r="E205" s="128"/>
      <c r="F205" s="19" t="str">
        <f t="shared" si="3"/>
        <v/>
      </c>
      <c r="G205" s="19" t="str">
        <f t="shared" si="4"/>
        <v/>
      </c>
      <c r="H205" s="128"/>
      <c r="I205" s="31" t="str">
        <f>IF(E205="","",ROUND(IF(E205&lt;=50,(0.0126+((0.01739-0.1087*(E205/1000))/(F205)^(1/2)))*(H205/(E205/1000))*(F205^2/(2*9.8)),10.666*$I$201^(-1.85)*(E205/1000)^(-4.87)*(C205/(1000*60))^1.85*H205),3))</f>
        <v/>
      </c>
    </row>
    <row r="206" spans="1:12" ht="16.5" customHeight="1">
      <c r="A206" s="123"/>
      <c r="B206" s="128"/>
      <c r="C206" s="18" t="str">
        <f t="shared" si="1"/>
        <v/>
      </c>
      <c r="D206" s="110" t="str">
        <f t="shared" si="2"/>
        <v/>
      </c>
      <c r="E206" s="128"/>
      <c r="F206" s="19" t="str">
        <f t="shared" si="3"/>
        <v/>
      </c>
      <c r="G206" s="19" t="str">
        <f t="shared" si="4"/>
        <v/>
      </c>
      <c r="H206" s="128"/>
      <c r="I206" s="31" t="str">
        <f t="shared" ref="I206:I207" si="5">IF(E206="","",ROUND(IF(E206&lt;=50,(0.0126+((0.01739-0.1087*(E206/1000))/(F206)^(1/2)))*(H206/(E206/1000))*(F206^2/(2*9.8)),10.666*$I$201^(-1.85)*(E206/1000)^(-4.87)*(C206/(1000*60))^1.85*H206),3))</f>
        <v/>
      </c>
    </row>
    <row r="207" spans="1:12" ht="16.5" customHeight="1" thickBot="1">
      <c r="A207" s="129"/>
      <c r="B207" s="128"/>
      <c r="C207" s="18" t="str">
        <f t="shared" si="1"/>
        <v/>
      </c>
      <c r="D207" s="110" t="str">
        <f t="shared" si="2"/>
        <v/>
      </c>
      <c r="E207" s="130"/>
      <c r="F207" s="50" t="str">
        <f t="shared" si="3"/>
        <v/>
      </c>
      <c r="G207" s="50" t="str">
        <f t="shared" si="4"/>
        <v/>
      </c>
      <c r="H207" s="130"/>
      <c r="I207" s="51" t="str">
        <f t="shared" si="5"/>
        <v/>
      </c>
    </row>
    <row r="208" spans="1:12" ht="16.5" customHeight="1" thickBot="1">
      <c r="A208" s="52" t="s">
        <v>82</v>
      </c>
      <c r="B208" s="57"/>
      <c r="C208" s="53"/>
      <c r="D208" s="111"/>
      <c r="E208" s="56"/>
      <c r="F208" s="54"/>
      <c r="G208" s="54"/>
      <c r="H208" s="56"/>
      <c r="I208" s="55"/>
    </row>
    <row r="209" spans="1:9" ht="16.5" customHeight="1">
      <c r="A209" s="128"/>
      <c r="B209" s="128"/>
      <c r="C209" s="18" t="str">
        <f t="shared" ref="C209:C212" si="6">IF(E209="","",ROUNDUP(IF(B209="あり",$H$100/2,$H$100)*1000/60,0))</f>
        <v/>
      </c>
      <c r="D209" s="110" t="str">
        <f t="shared" ref="D209:D212" si="7">IF(E209="","",ROUNDUP(IF(B209="あり",$C$203/2,$C$203)/60,2))</f>
        <v/>
      </c>
      <c r="E209" s="128"/>
      <c r="F209" s="19" t="str">
        <f t="shared" ref="F209:F212" si="8">IF(E209="","",ROUND(C209/1000/60/((E209/1000)^2*PI()/4),2))</f>
        <v/>
      </c>
      <c r="G209" s="19" t="str">
        <f t="shared" ref="G209:G212" si="9">IF(H209="","",ROUND(I209/H209*1000,0))</f>
        <v/>
      </c>
      <c r="H209" s="44"/>
      <c r="I209" s="131"/>
    </row>
    <row r="210" spans="1:9" ht="16.5" customHeight="1">
      <c r="A210" s="128"/>
      <c r="B210" s="128"/>
      <c r="C210" s="18" t="str">
        <f t="shared" si="6"/>
        <v/>
      </c>
      <c r="D210" s="110" t="str">
        <f t="shared" si="7"/>
        <v/>
      </c>
      <c r="E210" s="128"/>
      <c r="F210" s="19" t="str">
        <f t="shared" si="8"/>
        <v/>
      </c>
      <c r="G210" s="19" t="str">
        <f t="shared" si="9"/>
        <v/>
      </c>
      <c r="H210" s="44"/>
      <c r="I210" s="132"/>
    </row>
    <row r="211" spans="1:9" ht="16.5" customHeight="1">
      <c r="A211" s="123"/>
      <c r="B211" s="128"/>
      <c r="C211" s="18" t="str">
        <f t="shared" si="6"/>
        <v/>
      </c>
      <c r="D211" s="110" t="str">
        <f t="shared" si="7"/>
        <v/>
      </c>
      <c r="E211" s="128"/>
      <c r="F211" s="19" t="str">
        <f t="shared" si="8"/>
        <v/>
      </c>
      <c r="G211" s="19" t="str">
        <f t="shared" si="9"/>
        <v/>
      </c>
      <c r="H211" s="44"/>
      <c r="I211" s="132"/>
    </row>
    <row r="212" spans="1:9" ht="16.5" customHeight="1" thickBot="1">
      <c r="A212" s="129"/>
      <c r="B212" s="128"/>
      <c r="C212" s="18" t="str">
        <f t="shared" si="6"/>
        <v/>
      </c>
      <c r="D212" s="110" t="str">
        <f t="shared" si="7"/>
        <v/>
      </c>
      <c r="E212" s="128"/>
      <c r="F212" s="19" t="str">
        <f t="shared" si="8"/>
        <v/>
      </c>
      <c r="G212" s="19" t="str">
        <f t="shared" si="9"/>
        <v/>
      </c>
      <c r="H212" s="44"/>
      <c r="I212" s="132"/>
    </row>
    <row r="213" spans="1:9" ht="16.5" customHeight="1" thickBot="1">
      <c r="A213" s="154" t="s">
        <v>39</v>
      </c>
      <c r="B213" s="155"/>
      <c r="C213" s="155"/>
      <c r="D213" s="155"/>
      <c r="E213" s="155"/>
      <c r="F213" s="155"/>
      <c r="G213" s="155"/>
      <c r="H213" s="156"/>
      <c r="I213" s="32">
        <f>SUM(I203:I212)</f>
        <v>0</v>
      </c>
    </row>
    <row r="214" spans="1:9" ht="16.5" customHeight="1">
      <c r="A214" s="78" t="s">
        <v>43</v>
      </c>
      <c r="B214" s="78"/>
      <c r="C214" s="5"/>
      <c r="D214" s="5"/>
      <c r="E214" s="5"/>
      <c r="F214" s="5"/>
      <c r="G214" s="5"/>
      <c r="H214" s="5"/>
      <c r="I214" s="6"/>
    </row>
    <row r="215" spans="1:9" ht="16.5" customHeight="1">
      <c r="A215" t="s">
        <v>83</v>
      </c>
    </row>
    <row r="216" spans="1:9" ht="16.5" customHeight="1">
      <c r="A216" t="s">
        <v>40</v>
      </c>
    </row>
    <row r="217" spans="1:9" ht="16.5" customHeight="1">
      <c r="A217" t="s">
        <v>42</v>
      </c>
    </row>
    <row r="218" spans="1:9" ht="16.5" customHeight="1"/>
    <row r="219" spans="1:9" ht="16.5" customHeight="1"/>
    <row r="220" spans="1:9" ht="16.5" customHeight="1"/>
    <row r="221" spans="1:9" ht="16.5" customHeight="1"/>
    <row r="222" spans="1:9" ht="16.5" customHeight="1"/>
    <row r="223" spans="1:9" ht="16.5" customHeight="1"/>
    <row r="224" spans="1:9"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spans="7:9" ht="16.5" customHeight="1"/>
    <row r="242" spans="7:9" ht="16.5" customHeight="1"/>
    <row r="243" spans="7:9" ht="16.5" customHeight="1"/>
    <row r="244" spans="7:9" ht="16.5" customHeight="1"/>
    <row r="245" spans="7:9" ht="16.5" customHeight="1"/>
    <row r="246" spans="7:9" ht="16.5" customHeight="1"/>
    <row r="247" spans="7:9" ht="16.5" customHeight="1"/>
    <row r="248" spans="7:9" ht="16.5" customHeight="1"/>
    <row r="249" spans="7:9" ht="16.5" customHeight="1"/>
    <row r="250" spans="7:9" ht="16.5" customHeight="1"/>
    <row r="251" spans="7:9" ht="16.5" customHeight="1"/>
    <row r="252" spans="7:9" ht="16.5" customHeight="1"/>
    <row r="253" spans="7:9" ht="16.5" customHeight="1">
      <c r="G253" s="29"/>
      <c r="H253" s="29"/>
      <c r="I253" s="29"/>
    </row>
    <row r="254" spans="7:9" ht="16.5" customHeight="1">
      <c r="G254" s="29"/>
      <c r="H254" s="29"/>
      <c r="I254" s="29"/>
    </row>
    <row r="255" spans="7:9" ht="16.5" customHeight="1">
      <c r="G255" s="29"/>
      <c r="H255" s="29"/>
      <c r="I255" s="29"/>
    </row>
    <row r="256" spans="7:9" ht="16.5" customHeight="1">
      <c r="G256" s="29"/>
      <c r="H256" s="29"/>
      <c r="I256" s="29"/>
    </row>
    <row r="257" spans="7:9" ht="16.5" customHeight="1">
      <c r="G257" s="29"/>
      <c r="H257" s="29"/>
      <c r="I257" s="29"/>
    </row>
    <row r="258" spans="7:9" ht="16.5" customHeight="1">
      <c r="G258" s="29"/>
      <c r="H258" s="29"/>
      <c r="I258" s="29"/>
    </row>
    <row r="259" spans="7:9" ht="16.5" customHeight="1">
      <c r="G259" s="29"/>
      <c r="H259" s="29"/>
      <c r="I259" s="29"/>
    </row>
    <row r="260" spans="7:9" ht="16.5" customHeight="1">
      <c r="G260" s="29"/>
      <c r="H260" s="29"/>
      <c r="I260" s="29"/>
    </row>
    <row r="261" spans="7:9" ht="16.5" customHeight="1">
      <c r="G261" s="29"/>
      <c r="H261" s="29"/>
      <c r="I261" s="29"/>
    </row>
    <row r="262" spans="7:9" ht="16.5" customHeight="1">
      <c r="G262" s="29"/>
      <c r="H262" s="29"/>
      <c r="I262" s="29"/>
    </row>
    <row r="263" spans="7:9" ht="16.5" customHeight="1">
      <c r="G263" s="29"/>
      <c r="H263" s="29"/>
      <c r="I263" s="29"/>
    </row>
    <row r="264" spans="7:9" ht="16.5" customHeight="1">
      <c r="G264" s="29"/>
      <c r="H264" s="29"/>
      <c r="I264" s="29"/>
    </row>
    <row r="265" spans="7:9" ht="16.5" customHeight="1">
      <c r="G265" s="29"/>
      <c r="H265" s="29"/>
      <c r="I265" s="29"/>
    </row>
    <row r="266" spans="7:9" ht="16.5" customHeight="1">
      <c r="G266" s="29"/>
      <c r="H266" s="29"/>
      <c r="I266" s="29"/>
    </row>
    <row r="267" spans="7:9" ht="16.5" customHeight="1">
      <c r="G267" s="29"/>
      <c r="H267" s="29"/>
      <c r="I267" s="29"/>
    </row>
    <row r="268" spans="7:9" ht="16.5" customHeight="1">
      <c r="G268" s="29"/>
      <c r="H268" s="29"/>
      <c r="I268" s="29"/>
    </row>
    <row r="269" spans="7:9" ht="16.5" customHeight="1">
      <c r="G269" s="29"/>
      <c r="H269" s="29"/>
      <c r="I269" s="29"/>
    </row>
    <row r="270" spans="7:9" ht="16.5" customHeight="1">
      <c r="G270" s="29"/>
      <c r="H270" s="29"/>
      <c r="I270" s="29"/>
    </row>
    <row r="271" spans="7:9" ht="16.5" customHeight="1">
      <c r="G271" s="29"/>
      <c r="H271" s="29"/>
      <c r="I271" s="29"/>
    </row>
    <row r="272" spans="7:9" ht="16.5" customHeight="1">
      <c r="G272" s="29"/>
      <c r="H272" s="29"/>
      <c r="I272" s="29"/>
    </row>
    <row r="273" spans="1:9" ht="16.5" customHeight="1">
      <c r="G273" s="29"/>
      <c r="H273" s="29"/>
      <c r="I273" s="29"/>
    </row>
    <row r="274" spans="1:9" ht="16.5" customHeight="1">
      <c r="G274" s="29"/>
      <c r="H274" s="29"/>
      <c r="I274" s="29"/>
    </row>
    <row r="275" spans="1:9" ht="16.5" customHeight="1">
      <c r="G275" s="29"/>
      <c r="H275" s="29"/>
      <c r="I275" s="29"/>
    </row>
    <row r="276" spans="1:9" ht="16.5" customHeight="1">
      <c r="G276" s="29"/>
      <c r="H276" s="29"/>
      <c r="I276" s="29"/>
    </row>
    <row r="277" spans="1:9" ht="16.5" customHeight="1">
      <c r="G277" s="29"/>
      <c r="H277" s="29"/>
      <c r="I277" s="29"/>
    </row>
    <row r="278" spans="1:9" ht="16.5" customHeight="1">
      <c r="G278" s="29"/>
      <c r="H278" s="29"/>
      <c r="I278" s="29"/>
    </row>
    <row r="279" spans="1:9" ht="16.5" customHeight="1">
      <c r="G279" s="29"/>
      <c r="H279" s="29"/>
      <c r="I279" s="29"/>
    </row>
    <row r="280" spans="1:9" ht="16.5" customHeight="1">
      <c r="G280" s="29"/>
      <c r="H280" s="29"/>
      <c r="I280" s="29"/>
    </row>
    <row r="281" spans="1:9" ht="16.5" customHeight="1">
      <c r="A281" s="76"/>
      <c r="B281" s="76"/>
      <c r="C281" s="76"/>
      <c r="D281" s="76"/>
      <c r="E281" s="76"/>
      <c r="F281" s="76"/>
      <c r="G281" s="76"/>
      <c r="H281" s="76"/>
      <c r="I281" s="29"/>
    </row>
    <row r="282" spans="1:9" ht="22.5" customHeight="1">
      <c r="C282" t="s">
        <v>120</v>
      </c>
    </row>
    <row r="283" spans="1:9" ht="43.5" customHeight="1" thickBot="1">
      <c r="C283" s="107" t="s">
        <v>118</v>
      </c>
      <c r="D283" s="68" t="s">
        <v>59</v>
      </c>
      <c r="E283" s="107" t="s">
        <v>117</v>
      </c>
    </row>
    <row r="284" spans="1:9" ht="16.5" customHeight="1" thickBot="1">
      <c r="C284" s="23">
        <f>D197</f>
        <v>0</v>
      </c>
      <c r="D284" s="68" t="s">
        <v>59</v>
      </c>
      <c r="E284" s="37">
        <f>I213</f>
        <v>0</v>
      </c>
      <c r="F284" s="73" t="s">
        <v>19</v>
      </c>
      <c r="G284" s="37">
        <f>D193+I213</f>
        <v>0</v>
      </c>
      <c r="H284" t="s">
        <v>56</v>
      </c>
    </row>
    <row r="285" spans="1:9" ht="16.5" customHeight="1" thickBot="1">
      <c r="F285" s="73" t="s">
        <v>57</v>
      </c>
      <c r="G285" s="23">
        <f>ROUNDUP(G284/102,3)</f>
        <v>0</v>
      </c>
      <c r="H285" t="s">
        <v>58</v>
      </c>
    </row>
    <row r="286" spans="1:9" ht="16.5" customHeight="1">
      <c r="F286" s="73"/>
      <c r="G286" s="6"/>
    </row>
    <row r="287" spans="1:9" ht="16.5" customHeight="1">
      <c r="C287" t="s">
        <v>96</v>
      </c>
    </row>
    <row r="288" spans="1:9" ht="16.5" customHeight="1" thickBot="1">
      <c r="C288" s="68" t="s">
        <v>119</v>
      </c>
      <c r="E288" s="68" t="s">
        <v>61</v>
      </c>
    </row>
    <row r="289" spans="1:9" ht="16.5" customHeight="1" thickBot="1">
      <c r="C289" s="58">
        <f>D186</f>
        <v>0</v>
      </c>
      <c r="D289" s="73" t="s">
        <v>62</v>
      </c>
      <c r="E289" s="23">
        <f>G285</f>
        <v>0</v>
      </c>
      <c r="F289" s="73" t="s">
        <v>19</v>
      </c>
      <c r="G289" s="37">
        <f>C289-E289</f>
        <v>0</v>
      </c>
      <c r="H289" t="s">
        <v>58</v>
      </c>
    </row>
    <row r="290" spans="1:9" ht="16.5" customHeight="1"/>
    <row r="291" spans="1:9" ht="16.5" customHeight="1"/>
    <row r="292" spans="1:9" ht="16.5" customHeight="1"/>
    <row r="293" spans="1:9" ht="16.5" customHeight="1"/>
    <row r="294" spans="1:9" ht="16.5" customHeight="1"/>
    <row r="295" spans="1:9" ht="16.5" customHeight="1"/>
    <row r="296" spans="1:9" ht="16.5" customHeight="1"/>
    <row r="297" spans="1:9" ht="16.5" customHeight="1"/>
    <row r="298" spans="1:9" ht="16.5" customHeight="1"/>
    <row r="299" spans="1:9" ht="16.5" customHeight="1"/>
    <row r="300" spans="1:9" ht="16.5" customHeight="1"/>
    <row r="301" spans="1:9" ht="16.5" customHeight="1"/>
    <row r="302" spans="1:9" ht="16.5" customHeight="1">
      <c r="A302" s="69" t="s">
        <v>94</v>
      </c>
      <c r="B302" s="25" t="s">
        <v>98</v>
      </c>
      <c r="D302" s="25" t="s">
        <v>125</v>
      </c>
      <c r="E302" s="25"/>
      <c r="F302" s="25"/>
      <c r="G302" s="25"/>
      <c r="H302" s="25"/>
      <c r="I302" s="25"/>
    </row>
    <row r="303" spans="1:9" ht="16.5" customHeight="1">
      <c r="A303" s="25"/>
      <c r="B303" s="25"/>
      <c r="C303" s="25" t="s">
        <v>55</v>
      </c>
      <c r="D303" s="25"/>
      <c r="E303" s="25"/>
      <c r="F303" s="25"/>
      <c r="G303" s="25"/>
      <c r="H303" s="25"/>
      <c r="I303" s="25"/>
    </row>
    <row r="304" spans="1:9" ht="16.5" customHeight="1" thickBot="1">
      <c r="A304" s="25"/>
      <c r="B304" s="25"/>
      <c r="C304" s="117"/>
      <c r="D304" s="117"/>
      <c r="E304" s="117"/>
      <c r="F304" s="117"/>
      <c r="G304" s="117"/>
      <c r="H304" s="117"/>
      <c r="I304" s="117"/>
    </row>
    <row r="305" spans="1:12" ht="16.5" customHeight="1" thickBot="1">
      <c r="A305" s="25"/>
      <c r="B305" s="25"/>
      <c r="C305" s="152" t="s">
        <v>99</v>
      </c>
      <c r="D305" s="152"/>
      <c r="E305" s="133"/>
      <c r="F305" s="76" t="s">
        <v>56</v>
      </c>
      <c r="G305" s="76"/>
      <c r="H305" s="76"/>
      <c r="I305" s="76"/>
    </row>
    <row r="306" spans="1:12" ht="16.5" customHeight="1">
      <c r="A306" s="25"/>
      <c r="B306" s="25"/>
      <c r="C306" s="76"/>
      <c r="D306" s="76"/>
      <c r="E306" s="76"/>
      <c r="F306" s="76"/>
      <c r="G306" s="76"/>
      <c r="H306" s="76"/>
      <c r="I306" s="76"/>
    </row>
    <row r="307" spans="1:12" ht="16.5" customHeight="1">
      <c r="A307" s="153" t="s">
        <v>100</v>
      </c>
      <c r="B307" s="153"/>
      <c r="C307" s="153"/>
      <c r="D307" s="153"/>
      <c r="E307" s="153"/>
      <c r="F307" s="77"/>
      <c r="G307" s="77"/>
      <c r="H307" s="77"/>
    </row>
    <row r="308" spans="1:12" ht="16.5" customHeight="1" thickBot="1">
      <c r="H308" s="68" t="s">
        <v>38</v>
      </c>
      <c r="I308">
        <v>110</v>
      </c>
    </row>
    <row r="309" spans="1:12" ht="29.25" customHeight="1" thickBot="1">
      <c r="A309" s="20" t="s">
        <v>30</v>
      </c>
      <c r="B309" s="70" t="s">
        <v>89</v>
      </c>
      <c r="C309" s="21" t="s">
        <v>31</v>
      </c>
      <c r="D309" s="21" t="s">
        <v>32</v>
      </c>
      <c r="E309" s="21" t="s">
        <v>33</v>
      </c>
      <c r="F309" s="21" t="s">
        <v>37</v>
      </c>
      <c r="G309" s="21" t="s">
        <v>34</v>
      </c>
      <c r="H309" s="21" t="s">
        <v>35</v>
      </c>
      <c r="I309" s="33" t="s">
        <v>53</v>
      </c>
    </row>
    <row r="310" spans="1:12" ht="16.5" customHeight="1">
      <c r="A310" s="128"/>
      <c r="B310" s="128"/>
      <c r="C310" s="18" t="str">
        <f t="shared" ref="C310" si="10">IF(E310="","",ROUNDUP(IF(B310="あり",$H$100/2,$H$100)*1000/60,0))</f>
        <v/>
      </c>
      <c r="D310" s="18" t="str">
        <f t="shared" ref="D310" si="11">IF(E310="","",ROUNDUP(IF(B310="あり",$C$203/2,$C$203)/60,1))</f>
        <v/>
      </c>
      <c r="E310" s="128"/>
      <c r="F310" s="19" t="str">
        <f>IF(E310="","",ROUND(C310/1000/60/((E310/1000)^2*PI()/4),2))</f>
        <v/>
      </c>
      <c r="G310" s="19" t="str">
        <f>IF(H310="","",ROUND(I310/H310*1000,0))</f>
        <v/>
      </c>
      <c r="H310" s="128"/>
      <c r="I310" s="31" t="str">
        <f>IF(D310="","",IF(B310="○",J310*2,J310))</f>
        <v/>
      </c>
      <c r="J310" t="str">
        <f>IF(E310="","",ROUND(IF(E310&lt;=50,(0.0126+((0.01739-0.1087*(E310/1000))/(F310)^(1/2)))*(H310/(E310/1000))*(F310^2/(2*9.8)),10.666*$I$201^(-1.85)*(E310/1000)^(-4.87)*(D310/(1000*60))^1.85*H310),3))</f>
        <v/>
      </c>
    </row>
    <row r="311" spans="1:12" ht="16.5" customHeight="1">
      <c r="A311" s="123"/>
      <c r="B311" s="128"/>
      <c r="C311" s="18" t="str">
        <f>IF(E311="","",ROUNDUP(IF(B311="あり",$H$100/2,$H$100)*1000/60,0))</f>
        <v/>
      </c>
      <c r="D311" s="18" t="str">
        <f>IF(E311="","",ROUNDUP(IF(B311="あり",$C$203/2,$C$203)/60,1))</f>
        <v/>
      </c>
      <c r="E311" s="134"/>
      <c r="F311" s="19" t="str">
        <f t="shared" ref="F311:F314" si="12">IF(E311="","",ROUND(C311/1000/60/((E311/1000)^2*PI()/4),2))</f>
        <v/>
      </c>
      <c r="G311" s="19" t="str">
        <f t="shared" ref="G311:G314" si="13">IF(H311="","",ROUND(I311/H311*1000,0))</f>
        <v/>
      </c>
      <c r="H311" s="128"/>
      <c r="I311" s="31" t="str">
        <f t="shared" ref="I311:I314" si="14">IF(D311="","",IF(B311="○",J311*2,J311))</f>
        <v/>
      </c>
      <c r="J311" t="str">
        <f>IF(E311="","",ROUND(IF(E311&lt;=50,(0.0126+((0.01739-0.1087*(E311/1000))/(F311)^(1/2)))*(H311/(E311/1000))*(F311^2/(2*9.8)),10.666*$I$201^(-1.85)*(E311/1000)^(-4.87)*(D311/(1000*60))^1.85*H311),3))</f>
        <v/>
      </c>
      <c r="K311" s="15"/>
      <c r="L311" s="16"/>
    </row>
    <row r="312" spans="1:12" ht="16.5" customHeight="1">
      <c r="A312" s="123"/>
      <c r="B312" s="128"/>
      <c r="C312" s="18" t="str">
        <f t="shared" ref="C312:C314" si="15">IF(E312="","",ROUNDUP(IF(B312="あり",$H$100/2,$H$100)*1000/60,0))</f>
        <v/>
      </c>
      <c r="D312" s="18" t="str">
        <f t="shared" ref="D312:D314" si="16">IF(E312="","",ROUNDUP(IF(B312="あり",$C$203/2,$C$203)/60,1))</f>
        <v/>
      </c>
      <c r="E312" s="128"/>
      <c r="F312" s="19" t="str">
        <f t="shared" si="12"/>
        <v/>
      </c>
      <c r="G312" s="19" t="str">
        <f t="shared" si="13"/>
        <v/>
      </c>
      <c r="H312" s="128"/>
      <c r="I312" s="31" t="str">
        <f t="shared" si="14"/>
        <v/>
      </c>
      <c r="J312" t="str">
        <f t="shared" ref="J312:J314" si="17">IF(E312="","",ROUND(IF(E312&lt;=50,(0.0126+((0.01739-0.1087*(E312/1000))/(F312)^(1/2)))*(H312/(E312/1000))*(F312^2/(2*9.8)),10.666*$I$201^(-1.85)*(E312/1000)^(-4.87)*(D312/(1000*60))^1.85*H312),3))</f>
        <v/>
      </c>
    </row>
    <row r="313" spans="1:12" ht="16.5" customHeight="1">
      <c r="A313" s="123"/>
      <c r="B313" s="128"/>
      <c r="C313" s="18" t="str">
        <f t="shared" si="15"/>
        <v/>
      </c>
      <c r="D313" s="18" t="str">
        <f t="shared" si="16"/>
        <v/>
      </c>
      <c r="E313" s="128"/>
      <c r="F313" s="19" t="str">
        <f t="shared" si="12"/>
        <v/>
      </c>
      <c r="G313" s="19" t="str">
        <f t="shared" si="13"/>
        <v/>
      </c>
      <c r="H313" s="128"/>
      <c r="I313" s="31" t="str">
        <f t="shared" si="14"/>
        <v/>
      </c>
      <c r="J313" t="str">
        <f t="shared" si="17"/>
        <v/>
      </c>
    </row>
    <row r="314" spans="1:12" ht="16.5" customHeight="1" thickBot="1">
      <c r="A314" s="129"/>
      <c r="B314" s="128"/>
      <c r="C314" s="18" t="str">
        <f t="shared" si="15"/>
        <v/>
      </c>
      <c r="D314" s="18" t="str">
        <f t="shared" si="16"/>
        <v/>
      </c>
      <c r="E314" s="130"/>
      <c r="F314" s="50" t="str">
        <f t="shared" si="12"/>
        <v/>
      </c>
      <c r="G314" s="50" t="str">
        <f t="shared" si="13"/>
        <v/>
      </c>
      <c r="H314" s="130"/>
      <c r="I314" s="31" t="str">
        <f t="shared" si="14"/>
        <v/>
      </c>
      <c r="J314" t="str">
        <f t="shared" si="17"/>
        <v/>
      </c>
    </row>
    <row r="315" spans="1:12" ht="16.5" customHeight="1" thickBot="1">
      <c r="A315" s="154" t="s">
        <v>39</v>
      </c>
      <c r="B315" s="155"/>
      <c r="C315" s="155"/>
      <c r="D315" s="155"/>
      <c r="E315" s="155"/>
      <c r="F315" s="155"/>
      <c r="G315" s="155"/>
      <c r="H315" s="156"/>
      <c r="I315" s="32">
        <f>SUM(I310:I314)</f>
        <v>0</v>
      </c>
    </row>
    <row r="316" spans="1:12" ht="16.5" customHeight="1"/>
    <row r="317" spans="1:12" ht="16.5" customHeight="1">
      <c r="D317" s="157" t="s">
        <v>101</v>
      </c>
      <c r="E317" s="157"/>
      <c r="F317" s="35">
        <f>E305+I315</f>
        <v>0</v>
      </c>
      <c r="G317" t="s">
        <v>56</v>
      </c>
    </row>
    <row r="318" spans="1:12" ht="16.5" customHeight="1">
      <c r="E318" s="69" t="s">
        <v>57</v>
      </c>
      <c r="F318" s="35">
        <f>ROUNDUP(F317/102,3)</f>
        <v>0</v>
      </c>
      <c r="G318" t="s">
        <v>58</v>
      </c>
    </row>
    <row r="319" spans="1:12" ht="16.5" customHeight="1">
      <c r="E319" s="69"/>
      <c r="F319" s="35"/>
    </row>
    <row r="320" spans="1:12" ht="16.5" customHeight="1"/>
    <row r="321" spans="1:9" ht="16.5" customHeight="1">
      <c r="C321" t="s">
        <v>97</v>
      </c>
    </row>
    <row r="322" spans="1:9" ht="16.5" customHeight="1">
      <c r="C322" s="59">
        <f>G289</f>
        <v>0</v>
      </c>
      <c r="D322" s="73" t="s">
        <v>62</v>
      </c>
      <c r="E322" s="42">
        <f>F318</f>
        <v>0</v>
      </c>
      <c r="F322" s="73" t="s">
        <v>19</v>
      </c>
      <c r="G322" s="42">
        <f>C322-E322</f>
        <v>0</v>
      </c>
      <c r="H322" t="s">
        <v>58</v>
      </c>
    </row>
    <row r="323" spans="1:9" ht="16.5" customHeight="1" thickBot="1">
      <c r="F323" s="68" t="s">
        <v>57</v>
      </c>
      <c r="G323" s="41">
        <f>ROUNDDOWN(G322,2)</f>
        <v>0</v>
      </c>
      <c r="H323" t="s">
        <v>58</v>
      </c>
    </row>
    <row r="324" spans="1:9" ht="16.5" customHeight="1">
      <c r="G324" s="150" t="s">
        <v>88</v>
      </c>
      <c r="H324" s="150"/>
    </row>
    <row r="325" spans="1:9" ht="16.5" customHeight="1">
      <c r="G325" s="71"/>
      <c r="H325" s="71"/>
    </row>
    <row r="326" spans="1:9" ht="16.5" customHeight="1">
      <c r="B326" s="167" t="s">
        <v>131</v>
      </c>
      <c r="C326" s="168"/>
      <c r="D326" s="168"/>
      <c r="E326" s="168"/>
      <c r="F326" s="168"/>
      <c r="G326" s="168"/>
      <c r="H326" s="169"/>
    </row>
    <row r="327" spans="1:9" ht="16.5" customHeight="1">
      <c r="B327" s="170"/>
      <c r="C327" s="171"/>
      <c r="D327" s="171"/>
      <c r="E327" s="171"/>
      <c r="F327" s="171"/>
      <c r="G327" s="171"/>
      <c r="H327" s="172"/>
    </row>
    <row r="328" spans="1:9" ht="16.5" customHeight="1">
      <c r="B328" s="173"/>
      <c r="C328" s="174"/>
      <c r="D328" s="174"/>
      <c r="E328" s="174"/>
      <c r="F328" s="174"/>
      <c r="G328" s="174"/>
      <c r="H328" s="175"/>
    </row>
    <row r="329" spans="1:9" ht="16.5" customHeight="1">
      <c r="B329" s="29"/>
      <c r="C329" s="29"/>
      <c r="D329" s="29"/>
      <c r="E329" s="29"/>
      <c r="F329" s="29"/>
      <c r="G329" s="29"/>
      <c r="H329" s="29"/>
    </row>
    <row r="330" spans="1:9" ht="16.5" customHeight="1"/>
    <row r="331" spans="1:9" ht="16.5" customHeight="1">
      <c r="A331" s="69" t="s">
        <v>121</v>
      </c>
      <c r="B331" t="s">
        <v>122</v>
      </c>
    </row>
    <row r="332" spans="1:9" ht="16.5" customHeight="1">
      <c r="C332" s="109" t="s">
        <v>123</v>
      </c>
    </row>
    <row r="333" spans="1:9" ht="16.5" customHeight="1">
      <c r="C333" s="109"/>
    </row>
    <row r="334" spans="1:9" ht="16.5" customHeight="1">
      <c r="C334" s="151" t="s">
        <v>71</v>
      </c>
      <c r="D334" s="151"/>
      <c r="E334" s="151"/>
      <c r="F334" s="129"/>
      <c r="G334" t="s">
        <v>72</v>
      </c>
      <c r="H334" s="251" t="s">
        <v>156</v>
      </c>
      <c r="I334" s="252"/>
    </row>
    <row r="335" spans="1:9" ht="16.5" customHeight="1">
      <c r="C335" s="176" t="s">
        <v>73</v>
      </c>
      <c r="D335" s="176"/>
      <c r="E335" s="176"/>
      <c r="F335" s="123"/>
      <c r="G335" t="s">
        <v>74</v>
      </c>
      <c r="H335" s="253"/>
      <c r="I335" s="254"/>
    </row>
    <row r="336" spans="1:9" ht="16.5" customHeight="1">
      <c r="C336" s="151" t="s">
        <v>75</v>
      </c>
      <c r="D336" s="151"/>
      <c r="E336" s="151"/>
      <c r="F336" s="2" t="str">
        <f>H100</f>
        <v/>
      </c>
      <c r="G336" t="s">
        <v>74</v>
      </c>
      <c r="H336" s="255"/>
      <c r="I336" s="256"/>
    </row>
    <row r="337" spans="1:9" ht="16.5" customHeight="1" thickBot="1">
      <c r="C337" s="151" t="s">
        <v>76</v>
      </c>
      <c r="D337" s="151"/>
      <c r="E337" s="151"/>
      <c r="F337" s="17" t="str">
        <f>IF(F336="","",ROUND(F335/F336*100,0))</f>
        <v/>
      </c>
      <c r="G337" t="s">
        <v>77</v>
      </c>
    </row>
    <row r="338" spans="1:9" ht="16.5" customHeight="1">
      <c r="E338" s="177" t="str">
        <f>IF(F336="","",IF(F337&gt;199,"設計給水量に対し、実給水量が極端に大ききなるため、定流量弁若しくは減圧弁の設置による流量調整の検討が必要である",""))</f>
        <v/>
      </c>
      <c r="F338" s="178"/>
      <c r="G338" s="178"/>
      <c r="H338" s="178"/>
      <c r="I338" s="179"/>
    </row>
    <row r="339" spans="1:9" ht="16.5" customHeight="1" thickBot="1">
      <c r="E339" s="180"/>
      <c r="F339" s="181"/>
      <c r="G339" s="181"/>
      <c r="H339" s="181"/>
      <c r="I339" s="182"/>
    </row>
    <row r="340" spans="1:9" ht="16.5" customHeight="1"/>
    <row r="341" spans="1:9" ht="16.5" customHeight="1">
      <c r="A341" s="121"/>
      <c r="B341" s="25"/>
      <c r="C341" s="25"/>
      <c r="D341" s="25"/>
      <c r="E341" s="25"/>
      <c r="F341" s="25"/>
      <c r="G341" s="25"/>
      <c r="H341" s="25"/>
      <c r="I341" s="25"/>
    </row>
    <row r="342" spans="1:9" ht="26.25" customHeight="1">
      <c r="A342" s="158" t="s">
        <v>128</v>
      </c>
      <c r="B342" s="159"/>
      <c r="C342" s="159"/>
      <c r="D342" s="159"/>
      <c r="E342" s="159"/>
      <c r="F342" s="159"/>
      <c r="G342" s="159"/>
      <c r="H342" s="159"/>
      <c r="I342" s="160"/>
    </row>
    <row r="343" spans="1:9" ht="26.25" customHeight="1">
      <c r="A343" s="161"/>
      <c r="B343" s="162"/>
      <c r="C343" s="162"/>
      <c r="D343" s="162"/>
      <c r="E343" s="162"/>
      <c r="F343" s="162"/>
      <c r="G343" s="162"/>
      <c r="H343" s="162"/>
      <c r="I343" s="163"/>
    </row>
    <row r="344" spans="1:9" ht="26.25" customHeight="1">
      <c r="A344" s="161"/>
      <c r="B344" s="162"/>
      <c r="C344" s="162"/>
      <c r="D344" s="162"/>
      <c r="E344" s="162"/>
      <c r="F344" s="162"/>
      <c r="G344" s="162"/>
      <c r="H344" s="162"/>
      <c r="I344" s="163"/>
    </row>
    <row r="345" spans="1:9" ht="26.25" customHeight="1">
      <c r="A345" s="161"/>
      <c r="B345" s="162"/>
      <c r="C345" s="162"/>
      <c r="D345" s="162"/>
      <c r="E345" s="162"/>
      <c r="F345" s="162"/>
      <c r="G345" s="162"/>
      <c r="H345" s="162"/>
      <c r="I345" s="163"/>
    </row>
    <row r="346" spans="1:9" ht="26.25" customHeight="1">
      <c r="A346" s="164"/>
      <c r="B346" s="165"/>
      <c r="C346" s="165"/>
      <c r="D346" s="165"/>
      <c r="E346" s="165"/>
      <c r="F346" s="165"/>
      <c r="G346" s="165"/>
      <c r="H346" s="165"/>
      <c r="I346" s="166"/>
    </row>
    <row r="347" spans="1:9" ht="16.5" customHeight="1">
      <c r="A347" s="121"/>
      <c r="B347" s="25"/>
      <c r="C347" s="25"/>
      <c r="D347" s="25"/>
      <c r="E347" s="25"/>
      <c r="F347" s="25"/>
      <c r="G347" s="25"/>
      <c r="H347" s="25"/>
      <c r="I347" s="25"/>
    </row>
    <row r="348" spans="1:9" ht="16.5" customHeight="1">
      <c r="A348" s="121"/>
      <c r="B348" s="25"/>
      <c r="C348" s="25"/>
      <c r="D348" s="25"/>
      <c r="E348" s="25"/>
      <c r="F348" s="25"/>
      <c r="G348" s="25"/>
      <c r="H348" s="25"/>
      <c r="I348" s="25"/>
    </row>
    <row r="349" spans="1:9" ht="16.5" customHeight="1">
      <c r="A349" s="121"/>
      <c r="B349" s="25"/>
      <c r="C349" s="25"/>
      <c r="D349" s="25"/>
      <c r="E349" s="25"/>
      <c r="F349" s="25"/>
      <c r="G349" s="25"/>
      <c r="H349" s="25"/>
      <c r="I349" s="25"/>
    </row>
    <row r="350" spans="1:9" ht="16.5" customHeight="1">
      <c r="A350" s="121"/>
      <c r="B350" s="25"/>
      <c r="C350" s="25"/>
      <c r="D350" s="25"/>
      <c r="E350" s="25"/>
      <c r="F350" s="25"/>
      <c r="G350" s="25"/>
      <c r="H350" s="25"/>
      <c r="I350" s="25"/>
    </row>
    <row r="351" spans="1:9" ht="16.5" customHeight="1">
      <c r="A351" s="121"/>
      <c r="B351" s="25"/>
      <c r="C351" s="25"/>
      <c r="D351" s="25"/>
      <c r="E351" s="25"/>
      <c r="F351" s="25"/>
      <c r="G351" s="25"/>
      <c r="H351" s="25"/>
      <c r="I351" s="25"/>
    </row>
    <row r="352" spans="1:9" ht="16.5" customHeight="1">
      <c r="A352" s="121"/>
      <c r="B352" s="25"/>
      <c r="C352" s="25"/>
      <c r="D352" s="25"/>
      <c r="E352" s="25"/>
      <c r="F352" s="25"/>
      <c r="G352" s="25"/>
      <c r="H352" s="25"/>
      <c r="I352" s="25"/>
    </row>
    <row r="353" spans="1:9" ht="16.5" customHeight="1">
      <c r="A353" s="121"/>
      <c r="B353" s="25"/>
      <c r="C353" s="25"/>
      <c r="D353" s="25"/>
      <c r="E353" s="25"/>
      <c r="F353" s="25"/>
      <c r="G353" s="25"/>
      <c r="H353" s="25"/>
      <c r="I353" s="25"/>
    </row>
    <row r="354" spans="1:9" ht="16.5" customHeight="1">
      <c r="A354" s="121"/>
      <c r="B354" s="25"/>
      <c r="C354" s="25"/>
      <c r="D354" s="25"/>
      <c r="E354" s="25"/>
      <c r="F354" s="25"/>
      <c r="G354" s="25"/>
      <c r="H354" s="25"/>
      <c r="I354" s="25"/>
    </row>
    <row r="355" spans="1:9" ht="16.5" customHeight="1">
      <c r="A355" s="121"/>
      <c r="B355" s="25"/>
      <c r="C355" s="25"/>
      <c r="D355" s="25"/>
      <c r="E355" s="25"/>
      <c r="F355" s="25"/>
      <c r="G355" s="25"/>
      <c r="H355" s="25"/>
      <c r="I355" s="25"/>
    </row>
    <row r="356" spans="1:9" ht="16.5" customHeight="1">
      <c r="A356" s="121"/>
      <c r="B356" s="25"/>
      <c r="C356" s="25"/>
      <c r="D356" s="25"/>
      <c r="E356" s="25"/>
      <c r="F356" s="25"/>
      <c r="G356" s="25"/>
      <c r="H356" s="25"/>
      <c r="I356" s="25"/>
    </row>
    <row r="357" spans="1:9" ht="16.5" customHeight="1">
      <c r="A357" s="25"/>
      <c r="B357" s="25"/>
      <c r="C357" s="25"/>
      <c r="D357" s="25"/>
      <c r="E357" s="25"/>
      <c r="F357" s="25"/>
      <c r="G357" s="25"/>
      <c r="H357" s="25"/>
      <c r="I357" s="25"/>
    </row>
    <row r="358" spans="1:9" ht="16.5" customHeight="1">
      <c r="A358" s="25"/>
      <c r="B358" s="25"/>
      <c r="C358" s="25"/>
      <c r="D358" s="25"/>
      <c r="E358" s="25"/>
      <c r="F358" s="25"/>
      <c r="G358" s="25"/>
      <c r="H358" s="25"/>
      <c r="I358" s="25"/>
    </row>
    <row r="359" spans="1:9" ht="14.25" customHeight="1">
      <c r="A359" s="25"/>
      <c r="B359" s="25"/>
      <c r="C359" s="25"/>
      <c r="D359" s="25"/>
      <c r="E359" s="25"/>
      <c r="F359" s="25"/>
      <c r="G359" s="25"/>
      <c r="H359" s="25"/>
      <c r="I359" s="25"/>
    </row>
    <row r="360" spans="1:9" ht="14.25" customHeight="1">
      <c r="A360" s="25"/>
      <c r="B360" s="25"/>
      <c r="C360" s="25"/>
      <c r="D360" s="25"/>
      <c r="E360" s="25"/>
      <c r="F360" s="25"/>
      <c r="G360" s="25"/>
      <c r="H360" s="25"/>
      <c r="I360" s="25"/>
    </row>
    <row r="361" spans="1:9" ht="14.25" customHeight="1">
      <c r="A361" s="25"/>
      <c r="B361" s="25"/>
      <c r="C361" s="25"/>
      <c r="D361" s="25"/>
      <c r="E361" s="25"/>
      <c r="F361" s="25"/>
      <c r="G361" s="25"/>
      <c r="H361" s="25"/>
      <c r="I361" s="25"/>
    </row>
    <row r="362" spans="1:9" ht="14.25" customHeight="1">
      <c r="A362" s="25"/>
      <c r="B362" s="25"/>
      <c r="C362" s="25"/>
      <c r="D362" s="25"/>
      <c r="E362" s="25"/>
      <c r="F362" s="25"/>
      <c r="G362" s="25"/>
      <c r="H362" s="25"/>
      <c r="I362" s="25"/>
    </row>
    <row r="363" spans="1:9">
      <c r="A363" s="25"/>
      <c r="B363" s="25"/>
      <c r="C363" s="25"/>
      <c r="D363" s="25"/>
      <c r="E363" s="25"/>
      <c r="F363" s="25"/>
      <c r="G363" s="25"/>
      <c r="H363" s="25"/>
      <c r="I363" s="25"/>
    </row>
    <row r="364" spans="1:9">
      <c r="A364" s="25"/>
      <c r="B364" s="25"/>
      <c r="C364" s="25"/>
      <c r="D364" s="25"/>
      <c r="E364" s="25"/>
      <c r="F364" s="25"/>
      <c r="G364" s="25"/>
      <c r="H364" s="25"/>
      <c r="I364" s="25"/>
    </row>
  </sheetData>
  <mergeCells count="57">
    <mergeCell ref="A9:D9"/>
    <mergeCell ref="B17:C17"/>
    <mergeCell ref="B18:C18"/>
    <mergeCell ref="G18:G23"/>
    <mergeCell ref="H18:I23"/>
    <mergeCell ref="B19:C19"/>
    <mergeCell ref="B20:C20"/>
    <mergeCell ref="B21:C21"/>
    <mergeCell ref="B22:C22"/>
    <mergeCell ref="A23:E23"/>
    <mergeCell ref="A27:I27"/>
    <mergeCell ref="A29:I29"/>
    <mergeCell ref="A31:I31"/>
    <mergeCell ref="A32:I32"/>
    <mergeCell ref="B186:C186"/>
    <mergeCell ref="A37:D37"/>
    <mergeCell ref="G37:I39"/>
    <mergeCell ref="A38:D38"/>
    <mergeCell ref="A46:I47"/>
    <mergeCell ref="B55:H56"/>
    <mergeCell ref="A40:I42"/>
    <mergeCell ref="C52:F52"/>
    <mergeCell ref="E189:I189"/>
    <mergeCell ref="A213:H213"/>
    <mergeCell ref="C58:G58"/>
    <mergeCell ref="A88:I91"/>
    <mergeCell ref="E100:G100"/>
    <mergeCell ref="A149:I184"/>
    <mergeCell ref="A140:I144"/>
    <mergeCell ref="C190:D190"/>
    <mergeCell ref="C191:D191"/>
    <mergeCell ref="C192:D192"/>
    <mergeCell ref="C193:D193"/>
    <mergeCell ref="D195:F195"/>
    <mergeCell ref="A342:I346"/>
    <mergeCell ref="B326:H328"/>
    <mergeCell ref="C335:E335"/>
    <mergeCell ref="C336:E336"/>
    <mergeCell ref="C337:E337"/>
    <mergeCell ref="E338:I339"/>
    <mergeCell ref="H334:I336"/>
    <mergeCell ref="G324:H324"/>
    <mergeCell ref="C334:E334"/>
    <mergeCell ref="C305:D305"/>
    <mergeCell ref="A307:E307"/>
    <mergeCell ref="A315:H315"/>
    <mergeCell ref="D317:E317"/>
    <mergeCell ref="A8:C8"/>
    <mergeCell ref="D8:H8"/>
    <mergeCell ref="A1:I1"/>
    <mergeCell ref="G3:I3"/>
    <mergeCell ref="A5:C5"/>
    <mergeCell ref="D5:H5"/>
    <mergeCell ref="A6:C6"/>
    <mergeCell ref="D6:H6"/>
    <mergeCell ref="A7:C7"/>
    <mergeCell ref="D7:H7"/>
  </mergeCells>
  <phoneticPr fontId="2"/>
  <dataValidations count="1">
    <dataValidation type="list" allowBlank="1" showInputMessage="1" showErrorMessage="1" sqref="B310:B314 B209:B212 B203:B207">
      <formula1>$I$199:$I$200</formula1>
    </dataValidation>
  </dataValidations>
  <pageMargins left="0.6692913385826772" right="0.39370078740157483" top="0.51181102362204722" bottom="0.51181102362204722" header="0.31496062992125984" footer="0.31496062992125984"/>
  <pageSetup paperSize="9" scale="94" orientation="portrait" r:id="rId1"/>
  <rowBreaks count="1" manualBreakCount="1">
    <brk id="145" max="8" man="1"/>
  </rowBreaks>
  <drawing r:id="rId2"/>
</worksheet>
</file>

<file path=xl/worksheets/sheet2.xml><?xml version="1.0" encoding="utf-8"?>
<worksheet xmlns="http://schemas.openxmlformats.org/spreadsheetml/2006/main" xmlns:r="http://schemas.openxmlformats.org/officeDocument/2006/relationships">
  <dimension ref="A1:L341"/>
  <sheetViews>
    <sheetView view="pageBreakPreview" topLeftCell="A281" zoomScale="110" zoomScaleNormal="100" zoomScaleSheetLayoutView="110" workbookViewId="0">
      <selection activeCell="L290" sqref="L290"/>
    </sheetView>
  </sheetViews>
  <sheetFormatPr defaultRowHeight="12"/>
  <cols>
    <col min="1" max="1" width="11.140625" customWidth="1"/>
    <col min="2" max="2" width="5.5703125" customWidth="1"/>
    <col min="3" max="3" width="12.5703125" customWidth="1"/>
    <col min="4" max="4" width="12.140625" customWidth="1"/>
    <col min="5" max="5" width="15.140625" customWidth="1"/>
    <col min="6" max="6" width="15.42578125" customWidth="1"/>
    <col min="7" max="7" width="13" customWidth="1"/>
    <col min="8" max="8" width="13.7109375" customWidth="1"/>
    <col min="9" max="9" width="9" customWidth="1"/>
  </cols>
  <sheetData>
    <row r="1" spans="1:9" ht="17.25">
      <c r="A1" s="204" t="s">
        <v>0</v>
      </c>
      <c r="B1" s="204"/>
      <c r="C1" s="204"/>
      <c r="D1" s="204"/>
      <c r="E1" t="s">
        <v>80</v>
      </c>
    </row>
    <row r="3" spans="1:9" ht="17.25">
      <c r="A3" s="48" t="s">
        <v>1</v>
      </c>
      <c r="B3" s="48"/>
    </row>
    <row r="4" spans="1:9" ht="17.25">
      <c r="A4" s="48"/>
      <c r="B4" s="48"/>
    </row>
    <row r="5" spans="1:9">
      <c r="A5" s="10" t="s">
        <v>2</v>
      </c>
      <c r="B5" s="10"/>
    </row>
    <row r="6" spans="1:9" ht="54" customHeight="1">
      <c r="A6" s="219" t="s">
        <v>3</v>
      </c>
      <c r="B6" s="219"/>
      <c r="C6" s="219"/>
      <c r="D6" s="219"/>
      <c r="E6" s="219"/>
      <c r="F6" s="219"/>
      <c r="G6" s="219"/>
      <c r="H6" s="219"/>
      <c r="I6" s="219"/>
    </row>
    <row r="8" spans="1:9" ht="32.25" customHeight="1">
      <c r="A8" s="3" t="s">
        <v>6</v>
      </c>
      <c r="B8" s="205" t="s">
        <v>4</v>
      </c>
      <c r="C8" s="206"/>
      <c r="D8" s="3" t="s">
        <v>22</v>
      </c>
      <c r="E8" s="3" t="s">
        <v>7</v>
      </c>
      <c r="F8" s="3" t="s">
        <v>23</v>
      </c>
      <c r="G8" s="3" t="s">
        <v>5</v>
      </c>
    </row>
    <row r="9" spans="1:9" ht="17.25" customHeight="1">
      <c r="A9" s="81">
        <v>1</v>
      </c>
      <c r="B9" s="232" t="s">
        <v>112</v>
      </c>
      <c r="C9" s="233"/>
      <c r="D9" s="81">
        <v>400</v>
      </c>
      <c r="E9" s="81">
        <v>170</v>
      </c>
      <c r="F9" s="9">
        <f>D9*E9</f>
        <v>68000</v>
      </c>
      <c r="G9" s="234">
        <v>10</v>
      </c>
      <c r="H9" s="237" t="s">
        <v>109</v>
      </c>
      <c r="I9" s="238"/>
    </row>
    <row r="10" spans="1:9" ht="17.25" customHeight="1">
      <c r="A10" s="81"/>
      <c r="B10" s="232"/>
      <c r="C10" s="233"/>
      <c r="D10" s="81"/>
      <c r="E10" s="81"/>
      <c r="F10" s="9">
        <f t="shared" ref="F10:F13" si="0">D10*E10</f>
        <v>0</v>
      </c>
      <c r="G10" s="235"/>
      <c r="H10" s="239"/>
      <c r="I10" s="238"/>
    </row>
    <row r="11" spans="1:9" ht="17.25" customHeight="1">
      <c r="A11" s="81"/>
      <c r="B11" s="232"/>
      <c r="C11" s="233"/>
      <c r="D11" s="81"/>
      <c r="E11" s="81"/>
      <c r="F11" s="9">
        <f t="shared" si="0"/>
        <v>0</v>
      </c>
      <c r="G11" s="235"/>
      <c r="H11" s="239"/>
      <c r="I11" s="238"/>
    </row>
    <row r="12" spans="1:9" ht="17.25" customHeight="1">
      <c r="A12" s="81"/>
      <c r="B12" s="232"/>
      <c r="C12" s="233"/>
      <c r="D12" s="81"/>
      <c r="E12" s="81"/>
      <c r="F12" s="9">
        <f t="shared" si="0"/>
        <v>0</v>
      </c>
      <c r="G12" s="235"/>
      <c r="H12" s="239"/>
      <c r="I12" s="238"/>
    </row>
    <row r="13" spans="1:9" ht="17.25" customHeight="1">
      <c r="A13" s="81"/>
      <c r="B13" s="232"/>
      <c r="C13" s="233"/>
      <c r="D13" s="81"/>
      <c r="E13" s="81"/>
      <c r="F13" s="9">
        <f t="shared" si="0"/>
        <v>0</v>
      </c>
      <c r="G13" s="235"/>
      <c r="H13" s="239"/>
      <c r="I13" s="238"/>
    </row>
    <row r="14" spans="1:9" ht="17.25" customHeight="1">
      <c r="A14" s="215" t="s">
        <v>8</v>
      </c>
      <c r="B14" s="216"/>
      <c r="C14" s="216"/>
      <c r="D14" s="216"/>
      <c r="E14" s="217"/>
      <c r="F14" s="9">
        <f>SUM(F9:F13)</f>
        <v>68000</v>
      </c>
      <c r="G14" s="236"/>
      <c r="H14" s="239"/>
      <c r="I14" s="238"/>
    </row>
    <row r="15" spans="1:9" ht="17.25" customHeight="1">
      <c r="A15" s="5"/>
      <c r="B15" s="5"/>
      <c r="C15" s="5"/>
      <c r="D15" s="5"/>
      <c r="E15" s="5"/>
      <c r="F15" s="2">
        <f>ROUNDUP(F14/1000,0)</f>
        <v>68</v>
      </c>
      <c r="G15" s="6" t="s">
        <v>24</v>
      </c>
    </row>
    <row r="16" spans="1:9" ht="27.75" customHeight="1">
      <c r="A16" s="229" t="s">
        <v>149</v>
      </c>
      <c r="B16" s="230"/>
      <c r="C16" s="230"/>
      <c r="D16" s="230"/>
      <c r="E16" s="230"/>
      <c r="F16" s="230"/>
      <c r="G16" s="230"/>
      <c r="H16" s="230"/>
    </row>
    <row r="17" spans="1:9" ht="17.25" customHeight="1">
      <c r="A17" s="230"/>
      <c r="B17" s="230"/>
      <c r="C17" s="230"/>
      <c r="D17" s="230"/>
      <c r="E17" s="230"/>
      <c r="F17" s="230"/>
      <c r="G17" s="230"/>
      <c r="H17" s="230"/>
    </row>
    <row r="18" spans="1:9" ht="17.25" customHeight="1">
      <c r="A18" s="5"/>
      <c r="B18" s="5"/>
      <c r="C18" s="5"/>
      <c r="D18" s="5"/>
      <c r="E18" s="5"/>
      <c r="F18" s="6"/>
      <c r="G18" s="6"/>
    </row>
    <row r="19" spans="1:9">
      <c r="A19" s="10" t="s">
        <v>9</v>
      </c>
      <c r="B19" s="10"/>
    </row>
    <row r="20" spans="1:9" ht="36.75" customHeight="1">
      <c r="A20" s="185" t="s">
        <v>10</v>
      </c>
      <c r="B20" s="185"/>
      <c r="C20" s="185"/>
      <c r="D20" s="185"/>
      <c r="E20" s="185"/>
      <c r="F20" s="185"/>
      <c r="G20" s="185"/>
      <c r="H20" s="185"/>
      <c r="I20" s="185"/>
    </row>
    <row r="21" spans="1:9">
      <c r="A21" s="11" t="s">
        <v>11</v>
      </c>
      <c r="B21" s="11"/>
    </row>
    <row r="22" spans="1:9" ht="32.25" customHeight="1">
      <c r="A22" s="185" t="s">
        <v>150</v>
      </c>
      <c r="B22" s="185"/>
      <c r="C22" s="185"/>
      <c r="D22" s="185"/>
      <c r="E22" s="185"/>
      <c r="F22" s="185"/>
      <c r="G22" s="185"/>
      <c r="H22" s="185"/>
      <c r="I22" s="185"/>
    </row>
    <row r="23" spans="1:9">
      <c r="A23" s="11" t="s">
        <v>12</v>
      </c>
      <c r="B23" s="11"/>
    </row>
    <row r="24" spans="1:9" ht="48.75" customHeight="1">
      <c r="A24" s="185" t="s">
        <v>14</v>
      </c>
      <c r="B24" s="185"/>
      <c r="C24" s="185"/>
      <c r="D24" s="185"/>
      <c r="E24" s="185"/>
      <c r="F24" s="185"/>
      <c r="G24" s="185"/>
      <c r="H24" s="185"/>
      <c r="I24" s="185"/>
    </row>
    <row r="25" spans="1:9" ht="35.25" customHeight="1">
      <c r="A25" s="185" t="s">
        <v>15</v>
      </c>
      <c r="B25" s="185"/>
      <c r="C25" s="185"/>
      <c r="D25" s="185"/>
      <c r="E25" s="185"/>
      <c r="F25" s="185"/>
      <c r="G25" s="185"/>
      <c r="H25" s="185"/>
      <c r="I25" s="185"/>
    </row>
    <row r="26" spans="1:9" ht="16.5" customHeight="1">
      <c r="E26" s="1"/>
    </row>
    <row r="27" spans="1:9" ht="16.5" customHeight="1">
      <c r="C27" s="1" t="s">
        <v>16</v>
      </c>
      <c r="E27" s="1" t="s">
        <v>17</v>
      </c>
      <c r="G27" s="1" t="s">
        <v>20</v>
      </c>
    </row>
    <row r="28" spans="1:9" ht="16.5" customHeight="1">
      <c r="C28" s="81"/>
      <c r="D28" s="1" t="s">
        <v>18</v>
      </c>
      <c r="E28" s="82"/>
      <c r="F28" s="1" t="s">
        <v>19</v>
      </c>
      <c r="G28" s="81">
        <f>C28*E28</f>
        <v>0</v>
      </c>
      <c r="H28" t="s">
        <v>24</v>
      </c>
    </row>
    <row r="29" spans="1:9" ht="16.5" customHeight="1" thickBot="1"/>
    <row r="30" spans="1:9" ht="16.5" customHeight="1" thickBot="1">
      <c r="A30" s="157" t="s">
        <v>21</v>
      </c>
      <c r="B30" s="157"/>
      <c r="C30" s="157"/>
      <c r="D30" s="186"/>
      <c r="E30" s="23">
        <f>IF(F15=0,G28,F15)</f>
        <v>68</v>
      </c>
      <c r="F30" s="6" t="s">
        <v>24</v>
      </c>
      <c r="G30" s="201" t="s">
        <v>79</v>
      </c>
      <c r="H30" s="201"/>
      <c r="I30" s="201"/>
    </row>
    <row r="31" spans="1:9" ht="16.5" customHeight="1" thickBot="1">
      <c r="A31" s="157" t="s">
        <v>64</v>
      </c>
      <c r="B31" s="157"/>
      <c r="C31" s="157"/>
      <c r="D31" s="186"/>
      <c r="E31" s="47">
        <f>E30*30</f>
        <v>2040</v>
      </c>
      <c r="F31" s="6" t="s">
        <v>65</v>
      </c>
      <c r="G31" s="201"/>
      <c r="H31" s="201"/>
      <c r="I31" s="201"/>
    </row>
    <row r="32" spans="1:9" ht="16.5" customHeight="1">
      <c r="A32" s="4"/>
      <c r="B32" s="13"/>
      <c r="C32" s="4"/>
      <c r="D32" s="5"/>
      <c r="E32" s="39"/>
      <c r="F32" s="6"/>
      <c r="G32" s="201"/>
      <c r="H32" s="201"/>
      <c r="I32" s="201"/>
    </row>
    <row r="33" spans="1:9" ht="16.5" customHeight="1">
      <c r="A33" s="4"/>
      <c r="B33" s="13"/>
      <c r="C33" s="4"/>
      <c r="D33" s="5"/>
      <c r="E33" s="39"/>
      <c r="F33" s="6"/>
      <c r="G33" s="201"/>
      <c r="H33" s="201"/>
      <c r="I33" s="201"/>
    </row>
    <row r="34" spans="1:9" ht="16.5" customHeight="1">
      <c r="G34" s="34"/>
      <c r="H34" s="34"/>
      <c r="I34" s="34"/>
    </row>
    <row r="35" spans="1:9" ht="16.5" customHeight="1">
      <c r="A35" s="48" t="s">
        <v>44</v>
      </c>
      <c r="B35" s="48"/>
    </row>
    <row r="36" spans="1:9" ht="16.5" customHeight="1">
      <c r="A36" s="48"/>
      <c r="B36" s="48"/>
    </row>
    <row r="37" spans="1:9" ht="16.5" customHeight="1">
      <c r="A37" s="228" t="s">
        <v>46</v>
      </c>
      <c r="B37" s="228"/>
      <c r="C37" s="228"/>
      <c r="D37" s="228"/>
      <c r="E37" s="228"/>
      <c r="F37" s="228"/>
      <c r="G37" s="228"/>
      <c r="H37" s="228"/>
      <c r="I37" s="228"/>
    </row>
    <row r="38" spans="1:9" ht="16.5" customHeight="1">
      <c r="A38" s="228"/>
      <c r="B38" s="228"/>
      <c r="C38" s="228"/>
      <c r="D38" s="228"/>
      <c r="E38" s="228"/>
      <c r="F38" s="228"/>
      <c r="G38" s="228"/>
      <c r="H38" s="228"/>
      <c r="I38" s="228"/>
    </row>
    <row r="39" spans="1:9" ht="16.5" customHeight="1" thickBot="1">
      <c r="A39" s="7"/>
      <c r="B39" s="12"/>
      <c r="C39" s="7"/>
      <c r="D39" s="7"/>
      <c r="E39" s="7"/>
      <c r="F39" s="27" t="s">
        <v>49</v>
      </c>
      <c r="G39" s="7"/>
      <c r="H39" s="7"/>
      <c r="I39" s="7"/>
    </row>
    <row r="40" spans="1:9" ht="16.5" customHeight="1" thickBot="1">
      <c r="A40" s="7"/>
      <c r="B40" s="12"/>
      <c r="C40" s="26" t="s">
        <v>47</v>
      </c>
      <c r="D40" s="26">
        <f>E30</f>
        <v>68</v>
      </c>
      <c r="E40" s="26" t="s">
        <v>48</v>
      </c>
      <c r="F40" s="83">
        <v>60</v>
      </c>
      <c r="G40" s="28">
        <f>ROUNDUP(D40*F40/100,1)</f>
        <v>40.799999999999997</v>
      </c>
      <c r="H40" s="8" t="s">
        <v>50</v>
      </c>
      <c r="I40" s="7"/>
    </row>
    <row r="41" spans="1:9" ht="16.5" customHeight="1">
      <c r="F41" s="14"/>
      <c r="H41" s="30" t="s">
        <v>52</v>
      </c>
    </row>
    <row r="42" spans="1:9" ht="16.5" customHeight="1" thickBot="1">
      <c r="F42" s="69"/>
      <c r="H42" s="30"/>
    </row>
    <row r="43" spans="1:9" ht="16.5" customHeight="1" thickBot="1">
      <c r="C43" s="151" t="s">
        <v>129</v>
      </c>
      <c r="D43" s="151"/>
      <c r="E43" s="151"/>
      <c r="F43" s="151"/>
      <c r="G43" s="116"/>
      <c r="H43" s="30" t="s">
        <v>74</v>
      </c>
    </row>
    <row r="44" spans="1:9" ht="16.5" customHeight="1">
      <c r="C44" s="69"/>
      <c r="D44" s="69"/>
      <c r="E44" s="69"/>
      <c r="F44" s="69"/>
      <c r="G44" s="108"/>
      <c r="H44" s="30"/>
    </row>
    <row r="45" spans="1:9" ht="16.5" customHeight="1">
      <c r="F45" s="69"/>
      <c r="H45" s="30"/>
    </row>
    <row r="46" spans="1:9" ht="27.75" customHeight="1">
      <c r="B46" s="203" t="s">
        <v>115</v>
      </c>
      <c r="C46" s="203"/>
      <c r="D46" s="203"/>
      <c r="E46" s="203"/>
      <c r="F46" s="203"/>
      <c r="G46" s="203"/>
      <c r="H46" s="203"/>
    </row>
    <row r="47" spans="1:9" ht="27.75" customHeight="1">
      <c r="B47" s="203"/>
      <c r="C47" s="203"/>
      <c r="D47" s="203"/>
      <c r="E47" s="203"/>
      <c r="F47" s="203"/>
      <c r="G47" s="203"/>
      <c r="H47" s="203"/>
    </row>
    <row r="48" spans="1:9" ht="16.5" customHeight="1">
      <c r="F48" s="69"/>
      <c r="H48" s="30"/>
    </row>
    <row r="49" spans="3:8" ht="16.5" customHeight="1">
      <c r="C49" s="184" t="s">
        <v>116</v>
      </c>
      <c r="D49" s="184"/>
      <c r="E49" s="184"/>
      <c r="F49" s="184"/>
      <c r="G49" s="184"/>
      <c r="H49" s="30"/>
    </row>
    <row r="50" spans="3:8" ht="16.5" customHeight="1">
      <c r="F50" s="69"/>
      <c r="H50" s="30"/>
    </row>
    <row r="51" spans="3:8" ht="16.5" customHeight="1">
      <c r="F51" s="69"/>
      <c r="H51" s="30"/>
    </row>
    <row r="52" spans="3:8" ht="16.5" customHeight="1">
      <c r="F52" s="69"/>
      <c r="H52" s="30"/>
    </row>
    <row r="53" spans="3:8" ht="16.5" customHeight="1">
      <c r="F53" s="69"/>
      <c r="H53" s="30"/>
    </row>
    <row r="54" spans="3:8" ht="16.5" customHeight="1">
      <c r="F54" s="69"/>
      <c r="H54" s="30"/>
    </row>
    <row r="55" spans="3:8" ht="16.5" customHeight="1">
      <c r="F55" s="69"/>
      <c r="H55" s="30"/>
    </row>
    <row r="56" spans="3:8" ht="16.5" customHeight="1">
      <c r="F56" s="69"/>
      <c r="H56" s="30"/>
    </row>
    <row r="57" spans="3:8" ht="16.5" customHeight="1">
      <c r="F57" s="69"/>
      <c r="H57" s="30"/>
    </row>
    <row r="58" spans="3:8" ht="16.5" customHeight="1">
      <c r="F58" s="69"/>
      <c r="H58" s="30"/>
    </row>
    <row r="59" spans="3:8" ht="16.5" customHeight="1">
      <c r="F59" s="69"/>
      <c r="H59" s="30"/>
    </row>
    <row r="60" spans="3:8" ht="16.5" customHeight="1">
      <c r="F60" s="69"/>
      <c r="H60" s="30"/>
    </row>
    <row r="61" spans="3:8" ht="16.5" customHeight="1">
      <c r="F61" s="69"/>
      <c r="H61" s="30"/>
    </row>
    <row r="62" spans="3:8" ht="16.5" customHeight="1">
      <c r="F62" s="69"/>
      <c r="H62" s="30"/>
    </row>
    <row r="63" spans="3:8" ht="16.5" customHeight="1">
      <c r="F63" s="69"/>
      <c r="H63" s="30"/>
    </row>
    <row r="64" spans="3:8" ht="16.5" customHeight="1">
      <c r="F64" s="69"/>
      <c r="H64" s="30"/>
    </row>
    <row r="65" spans="6:8" ht="16.5" customHeight="1">
      <c r="F65" s="69"/>
      <c r="H65" s="30"/>
    </row>
    <row r="66" spans="6:8" ht="16.5" customHeight="1">
      <c r="F66" s="69"/>
      <c r="H66" s="30"/>
    </row>
    <row r="67" spans="6:8" ht="16.5" customHeight="1">
      <c r="F67" s="69"/>
      <c r="H67" s="30"/>
    </row>
    <row r="68" spans="6:8" ht="16.5" customHeight="1">
      <c r="F68" s="69"/>
      <c r="H68" s="30"/>
    </row>
    <row r="69" spans="6:8" ht="16.5" customHeight="1">
      <c r="F69" s="69"/>
      <c r="H69" s="30"/>
    </row>
    <row r="70" spans="6:8" ht="16.5" customHeight="1">
      <c r="F70" s="69"/>
      <c r="H70" s="30"/>
    </row>
    <row r="71" spans="6:8" ht="16.5" customHeight="1">
      <c r="F71" s="69"/>
      <c r="H71" s="30"/>
    </row>
    <row r="72" spans="6:8" ht="16.5" customHeight="1">
      <c r="F72" s="69"/>
      <c r="H72" s="30"/>
    </row>
    <row r="73" spans="6:8" ht="16.5" customHeight="1">
      <c r="F73" s="69"/>
      <c r="H73" s="30"/>
    </row>
    <row r="74" spans="6:8" ht="16.5" customHeight="1">
      <c r="F74" s="69"/>
      <c r="H74" s="30"/>
    </row>
    <row r="75" spans="6:8" ht="16.5" customHeight="1">
      <c r="F75" s="69"/>
      <c r="H75" s="30"/>
    </row>
    <row r="76" spans="6:8" ht="16.5" customHeight="1">
      <c r="F76" s="69"/>
      <c r="H76" s="30"/>
    </row>
    <row r="77" spans="6:8" ht="16.5" customHeight="1">
      <c r="F77" s="69"/>
      <c r="H77" s="30"/>
    </row>
    <row r="78" spans="6:8" ht="16.5" customHeight="1">
      <c r="F78" s="69"/>
      <c r="H78" s="30"/>
    </row>
    <row r="79" spans="6:8" ht="16.5" customHeight="1">
      <c r="F79" s="69"/>
      <c r="H79" s="30"/>
    </row>
    <row r="80" spans="6:8" ht="16.5" customHeight="1">
      <c r="F80" s="69"/>
      <c r="H80" s="30"/>
    </row>
    <row r="81" spans="1:9" ht="15" customHeight="1">
      <c r="A81" s="185" t="s">
        <v>51</v>
      </c>
      <c r="B81" s="185"/>
      <c r="C81" s="185"/>
      <c r="D81" s="185"/>
      <c r="E81" s="185"/>
      <c r="F81" s="185"/>
      <c r="G81" s="185"/>
      <c r="H81" s="185"/>
      <c r="I81" s="185"/>
    </row>
    <row r="82" spans="1:9" ht="15" customHeight="1">
      <c r="A82" s="185"/>
      <c r="B82" s="185"/>
      <c r="C82" s="185"/>
      <c r="D82" s="185"/>
      <c r="E82" s="185"/>
      <c r="F82" s="185"/>
      <c r="G82" s="185"/>
      <c r="H82" s="185"/>
      <c r="I82" s="185"/>
    </row>
    <row r="83" spans="1:9" ht="15" customHeight="1">
      <c r="A83" s="185"/>
      <c r="B83" s="185"/>
      <c r="C83" s="185"/>
      <c r="D83" s="185"/>
      <c r="E83" s="185"/>
      <c r="F83" s="185"/>
      <c r="G83" s="185"/>
      <c r="H83" s="185"/>
      <c r="I83" s="185"/>
    </row>
    <row r="84" spans="1:9" ht="15" customHeight="1">
      <c r="A84" s="185"/>
      <c r="B84" s="185"/>
      <c r="C84" s="185"/>
      <c r="D84" s="185"/>
      <c r="E84" s="185"/>
      <c r="F84" s="185"/>
      <c r="G84" s="185"/>
      <c r="H84" s="185"/>
      <c r="I84" s="185"/>
    </row>
    <row r="85" spans="1:9" ht="15" customHeight="1">
      <c r="A85" s="92"/>
      <c r="B85" s="92"/>
      <c r="C85" s="92"/>
      <c r="D85" s="92"/>
      <c r="E85" s="92"/>
      <c r="F85" s="92"/>
      <c r="G85" s="92"/>
      <c r="H85" s="92"/>
      <c r="I85" s="92"/>
    </row>
    <row r="86" spans="1:9" ht="15" customHeight="1">
      <c r="A86" s="92"/>
      <c r="B86" s="92"/>
      <c r="C86" s="92"/>
      <c r="D86" s="92"/>
      <c r="E86" s="92"/>
      <c r="F86" s="92"/>
      <c r="G86" s="92"/>
      <c r="H86" s="92"/>
      <c r="I86" s="92"/>
    </row>
    <row r="87" spans="1:9" ht="15" customHeight="1">
      <c r="A87" s="92"/>
      <c r="B87" s="92"/>
      <c r="C87" s="92"/>
      <c r="D87" s="92"/>
      <c r="E87" s="92"/>
      <c r="F87" s="92"/>
      <c r="G87" s="92"/>
      <c r="H87" s="92"/>
      <c r="I87" s="92"/>
    </row>
    <row r="88" spans="1:9" ht="15" customHeight="1">
      <c r="A88" s="92"/>
      <c r="B88" s="92"/>
      <c r="C88" s="92"/>
      <c r="D88" s="92"/>
      <c r="E88" s="92"/>
      <c r="F88" s="92"/>
      <c r="G88" s="92"/>
      <c r="H88" s="92"/>
      <c r="I88" s="92"/>
    </row>
    <row r="89" spans="1:9" ht="16.5" customHeight="1">
      <c r="A89" s="48" t="s">
        <v>45</v>
      </c>
      <c r="B89" s="48"/>
    </row>
    <row r="90" spans="1:9" ht="16.5" customHeight="1" thickBot="1"/>
    <row r="91" spans="1:9" ht="16.5" customHeight="1" thickBot="1">
      <c r="C91" t="s">
        <v>25</v>
      </c>
      <c r="E91" s="157" t="str">
        <f>TEXT(E30,"##")&amp;"÷"&amp;TEXT(G9,"##")&amp;"＝"</f>
        <v>68÷10＝</v>
      </c>
      <c r="F91" s="157"/>
      <c r="G91" s="186"/>
      <c r="H91" s="23">
        <f>ROUNDUP(E30/G9,1)</f>
        <v>6.8</v>
      </c>
      <c r="I91" t="s">
        <v>26</v>
      </c>
    </row>
    <row r="92" spans="1:9" ht="16.5" customHeight="1"/>
    <row r="93" spans="1:9" ht="16.5" customHeight="1"/>
    <row r="94" spans="1:9" ht="21.75" customHeight="1">
      <c r="A94" s="185" t="s">
        <v>27</v>
      </c>
      <c r="B94" s="185"/>
      <c r="C94" s="185"/>
      <c r="D94" s="185"/>
      <c r="E94" s="185"/>
      <c r="F94" s="185"/>
      <c r="G94" s="185"/>
      <c r="H94" s="185"/>
      <c r="I94" s="185"/>
    </row>
    <row r="95" spans="1:9" ht="16.5" customHeight="1">
      <c r="A95" s="185"/>
      <c r="B95" s="185"/>
      <c r="C95" s="185"/>
      <c r="D95" s="185"/>
      <c r="E95" s="185"/>
      <c r="F95" s="185"/>
      <c r="G95" s="185"/>
      <c r="H95" s="185"/>
      <c r="I95" s="185"/>
    </row>
    <row r="96" spans="1:9" ht="16.5" customHeight="1">
      <c r="A96" s="79"/>
      <c r="B96" s="79"/>
      <c r="C96" s="79"/>
      <c r="D96" s="79"/>
      <c r="E96" s="79"/>
      <c r="F96" s="79"/>
      <c r="G96" s="79"/>
      <c r="H96" s="79"/>
      <c r="I96" s="79"/>
    </row>
    <row r="97" spans="1:9" ht="16.5" customHeight="1">
      <c r="A97" s="79"/>
      <c r="B97" s="79"/>
      <c r="C97" s="79"/>
      <c r="D97" s="79"/>
      <c r="E97" s="79"/>
      <c r="F97" s="79"/>
      <c r="G97" s="79"/>
      <c r="H97" s="79"/>
      <c r="I97" s="79"/>
    </row>
    <row r="98" spans="1:9" ht="16.5" customHeight="1">
      <c r="A98" s="79"/>
      <c r="B98" s="79"/>
      <c r="C98" s="79"/>
      <c r="D98" s="79"/>
      <c r="E98" s="79"/>
      <c r="F98" s="79"/>
      <c r="G98" s="79"/>
      <c r="H98" s="79"/>
      <c r="I98" s="79"/>
    </row>
    <row r="99" spans="1:9" ht="16.5" customHeight="1">
      <c r="A99" s="79"/>
      <c r="B99" s="79"/>
      <c r="C99" s="79"/>
      <c r="D99" s="79"/>
      <c r="E99" s="79"/>
      <c r="F99" s="79"/>
      <c r="G99" s="79"/>
      <c r="H99" s="79"/>
      <c r="I99" s="79"/>
    </row>
    <row r="100" spans="1:9" ht="16.5" customHeight="1">
      <c r="C100" s="7"/>
      <c r="D100" s="7"/>
      <c r="E100" s="7"/>
      <c r="F100" s="7"/>
      <c r="G100" s="7"/>
      <c r="H100" s="7"/>
    </row>
    <row r="101" spans="1:9" ht="16.5" customHeight="1">
      <c r="A101" s="48" t="s">
        <v>66</v>
      </c>
      <c r="B101" s="48"/>
      <c r="C101" s="7"/>
      <c r="D101" s="7"/>
      <c r="E101" s="7"/>
      <c r="F101" s="7"/>
      <c r="G101" s="7"/>
      <c r="H101" s="7"/>
    </row>
    <row r="102" spans="1:9" ht="16.5" customHeight="1">
      <c r="A102" s="48"/>
      <c r="B102" s="48"/>
      <c r="C102" s="12"/>
      <c r="D102" s="12"/>
      <c r="E102" s="12"/>
      <c r="F102" s="12"/>
      <c r="G102" s="12"/>
      <c r="H102" s="12"/>
    </row>
    <row r="103" spans="1:9" ht="12" customHeight="1">
      <c r="A103" s="228" t="s">
        <v>67</v>
      </c>
      <c r="B103" s="228"/>
      <c r="C103" s="228"/>
      <c r="D103" s="228"/>
      <c r="E103" s="228"/>
      <c r="F103" s="228"/>
      <c r="G103" s="228"/>
      <c r="H103" s="228"/>
      <c r="I103" s="228"/>
    </row>
    <row r="104" spans="1:9" ht="16.5" customHeight="1">
      <c r="A104" s="228"/>
      <c r="B104" s="228"/>
      <c r="C104" s="228"/>
      <c r="D104" s="228"/>
      <c r="E104" s="228"/>
      <c r="F104" s="228"/>
      <c r="G104" s="228"/>
      <c r="H104" s="228"/>
      <c r="I104" s="228"/>
    </row>
    <row r="105" spans="1:9" ht="9" customHeight="1">
      <c r="C105" s="7"/>
      <c r="D105" s="7"/>
      <c r="E105" s="7"/>
      <c r="F105" s="7"/>
      <c r="G105" s="7"/>
      <c r="H105" s="7"/>
    </row>
    <row r="106" spans="1:9" ht="16.5" customHeight="1">
      <c r="A106" t="s">
        <v>63</v>
      </c>
      <c r="C106" s="7"/>
      <c r="D106" s="7"/>
      <c r="E106" s="7"/>
      <c r="F106" s="7"/>
      <c r="G106" s="7"/>
      <c r="H106" s="7"/>
    </row>
    <row r="107" spans="1:9" ht="16.5" customHeight="1">
      <c r="C107" s="7"/>
      <c r="D107" s="7"/>
      <c r="E107" s="7"/>
      <c r="F107" s="7"/>
      <c r="G107" s="7"/>
      <c r="H107" s="7"/>
    </row>
    <row r="108" spans="1:9" ht="16.5" customHeight="1">
      <c r="C108" s="7"/>
      <c r="D108" s="7"/>
      <c r="E108" s="7"/>
      <c r="F108" s="7"/>
      <c r="G108" s="7"/>
      <c r="H108" s="7"/>
    </row>
    <row r="109" spans="1:9" ht="16.5" customHeight="1">
      <c r="C109" s="7"/>
      <c r="D109" s="7"/>
      <c r="E109" s="7"/>
      <c r="F109" s="7"/>
      <c r="G109" s="7"/>
      <c r="H109" s="7"/>
    </row>
    <row r="110" spans="1:9" ht="16.5" customHeight="1">
      <c r="C110" s="7"/>
      <c r="D110" s="7"/>
      <c r="E110" s="7"/>
      <c r="F110" s="7"/>
      <c r="G110" s="7"/>
      <c r="H110" s="7"/>
    </row>
    <row r="111" spans="1:9" ht="16.5" customHeight="1">
      <c r="C111" s="7"/>
      <c r="D111" s="7"/>
      <c r="E111" s="7"/>
      <c r="F111" s="7"/>
      <c r="G111" s="7"/>
      <c r="H111" s="7"/>
    </row>
    <row r="112" spans="1:9" ht="16.5" customHeight="1">
      <c r="C112" s="7"/>
      <c r="D112" s="7"/>
      <c r="E112" s="7"/>
      <c r="F112" s="7"/>
      <c r="G112" s="7"/>
      <c r="H112" s="7"/>
    </row>
    <row r="113" spans="3:8" ht="16.5" customHeight="1">
      <c r="C113" s="7"/>
      <c r="D113" s="7"/>
      <c r="E113" s="7"/>
      <c r="F113" s="7"/>
      <c r="G113" s="7"/>
      <c r="H113" s="7"/>
    </row>
    <row r="114" spans="3:8" ht="16.5" customHeight="1">
      <c r="C114" s="7"/>
      <c r="D114" s="7"/>
      <c r="E114" s="7"/>
      <c r="F114" s="7"/>
      <c r="G114" s="7"/>
      <c r="H114" s="7"/>
    </row>
    <row r="115" spans="3:8" ht="16.5" customHeight="1">
      <c r="C115" s="7"/>
      <c r="D115" s="7"/>
      <c r="E115" s="7"/>
      <c r="F115" s="7"/>
      <c r="G115" s="7"/>
      <c r="H115" s="7"/>
    </row>
    <row r="116" spans="3:8" ht="16.5" customHeight="1">
      <c r="C116" s="7"/>
      <c r="D116" s="7"/>
      <c r="E116" s="7"/>
      <c r="F116" s="7"/>
      <c r="G116" s="7"/>
      <c r="H116" s="7"/>
    </row>
    <row r="117" spans="3:8" ht="16.5" customHeight="1">
      <c r="C117" s="7"/>
      <c r="D117" s="7"/>
      <c r="E117" s="7"/>
      <c r="F117" s="7"/>
      <c r="G117" s="7"/>
      <c r="H117" s="7"/>
    </row>
    <row r="118" spans="3:8" ht="16.5" customHeight="1">
      <c r="C118" s="7"/>
      <c r="D118" s="7"/>
      <c r="E118" s="7"/>
      <c r="F118" s="7"/>
      <c r="G118" s="7"/>
      <c r="H118" s="7"/>
    </row>
    <row r="119" spans="3:8" ht="16.5" customHeight="1">
      <c r="C119" s="7"/>
      <c r="D119" s="7"/>
      <c r="E119" s="7"/>
      <c r="F119" s="7"/>
      <c r="G119" s="7"/>
      <c r="H119" s="7"/>
    </row>
    <row r="120" spans="3:8" ht="16.5" customHeight="1">
      <c r="C120" s="7"/>
      <c r="D120" s="7"/>
      <c r="E120" s="7"/>
      <c r="F120" s="7"/>
      <c r="G120" s="7"/>
      <c r="H120" s="7"/>
    </row>
    <row r="121" spans="3:8" ht="16.5" customHeight="1">
      <c r="C121" s="7"/>
      <c r="D121" s="7"/>
      <c r="E121" s="7"/>
      <c r="F121" s="7"/>
      <c r="G121" s="7"/>
      <c r="H121" s="7"/>
    </row>
    <row r="122" spans="3:8" ht="16.5" customHeight="1">
      <c r="C122" s="7"/>
      <c r="D122" s="7"/>
      <c r="E122" s="7"/>
      <c r="F122" s="7"/>
      <c r="G122" s="7"/>
      <c r="H122" s="7"/>
    </row>
    <row r="123" spans="3:8" ht="16.5" customHeight="1">
      <c r="C123" s="7"/>
      <c r="D123" s="7"/>
      <c r="E123" s="7"/>
      <c r="F123" s="7"/>
      <c r="G123" s="7"/>
      <c r="H123" s="7"/>
    </row>
    <row r="124" spans="3:8" ht="16.5" customHeight="1">
      <c r="C124" s="7"/>
      <c r="D124" s="7"/>
      <c r="E124" s="7"/>
      <c r="F124" s="7"/>
      <c r="G124" s="7"/>
      <c r="H124" s="7"/>
    </row>
    <row r="125" spans="3:8" ht="16.5" customHeight="1">
      <c r="C125" s="7"/>
      <c r="D125" s="7"/>
      <c r="E125" s="7"/>
      <c r="F125" s="7"/>
      <c r="G125" s="7"/>
      <c r="H125" s="7"/>
    </row>
    <row r="126" spans="3:8" ht="16.5" customHeight="1">
      <c r="C126" s="7"/>
      <c r="D126" s="7"/>
      <c r="E126" s="7"/>
      <c r="F126" s="7"/>
      <c r="G126" s="7"/>
      <c r="H126" s="7"/>
    </row>
    <row r="127" spans="3:8" ht="16.5" customHeight="1">
      <c r="C127" s="7"/>
      <c r="D127" s="7"/>
      <c r="E127" s="7"/>
      <c r="F127" s="7"/>
      <c r="G127" s="7"/>
      <c r="H127" s="7"/>
    </row>
    <row r="128" spans="3:8" ht="16.5" customHeight="1">
      <c r="C128" s="7"/>
      <c r="D128" s="7"/>
      <c r="E128" s="7"/>
      <c r="F128" s="7"/>
      <c r="G128" s="7"/>
      <c r="H128" s="7"/>
    </row>
    <row r="129" spans="1:8" ht="16.5" customHeight="1">
      <c r="C129" s="7"/>
      <c r="D129" s="7"/>
      <c r="E129" s="7"/>
      <c r="F129" s="7"/>
      <c r="G129" s="7"/>
      <c r="H129" s="7"/>
    </row>
    <row r="130" spans="1:8" ht="16.5" customHeight="1">
      <c r="C130" s="7"/>
      <c r="D130" s="7"/>
      <c r="E130" s="7"/>
      <c r="F130" s="7"/>
      <c r="G130" s="7"/>
      <c r="H130" s="7"/>
    </row>
    <row r="131" spans="1:8" ht="16.5" customHeight="1">
      <c r="C131" s="7"/>
      <c r="D131" s="7"/>
      <c r="E131" s="7"/>
      <c r="F131" s="7"/>
      <c r="G131" s="7"/>
      <c r="H131" s="7"/>
    </row>
    <row r="132" spans="1:8" ht="16.5" customHeight="1">
      <c r="C132" s="7"/>
      <c r="D132" s="7"/>
      <c r="E132" s="7"/>
      <c r="F132" s="7"/>
      <c r="G132" s="7"/>
      <c r="H132" s="7"/>
    </row>
    <row r="133" spans="1:8" ht="16.5" customHeight="1">
      <c r="C133" s="7"/>
      <c r="D133" s="7"/>
      <c r="E133" s="7"/>
      <c r="F133" s="7"/>
      <c r="G133" s="7"/>
      <c r="H133" s="7"/>
    </row>
    <row r="134" spans="1:8" ht="16.5" customHeight="1">
      <c r="C134" s="7"/>
      <c r="D134" s="7"/>
      <c r="E134" s="7"/>
      <c r="F134" s="7"/>
      <c r="G134" s="7"/>
      <c r="H134" s="7"/>
    </row>
    <row r="135" spans="1:8" ht="16.5" customHeight="1">
      <c r="C135" s="7"/>
      <c r="D135" s="7"/>
      <c r="E135" s="7"/>
      <c r="F135" s="7"/>
      <c r="G135" s="7"/>
      <c r="H135" s="7"/>
    </row>
    <row r="136" spans="1:8" ht="16.5" customHeight="1">
      <c r="A136" s="228" t="s">
        <v>69</v>
      </c>
      <c r="B136" s="228"/>
      <c r="C136" s="228"/>
      <c r="D136" s="228"/>
      <c r="E136" s="228"/>
      <c r="F136" s="228"/>
      <c r="G136" s="228"/>
      <c r="H136" s="228"/>
    </row>
    <row r="137" spans="1:8" ht="16.5" customHeight="1">
      <c r="A137" s="228"/>
      <c r="B137" s="228"/>
      <c r="C137" s="228"/>
      <c r="D137" s="228"/>
      <c r="E137" s="228"/>
      <c r="F137" s="228"/>
      <c r="G137" s="228"/>
      <c r="H137" s="228"/>
    </row>
    <row r="138" spans="1:8" ht="16.5" customHeight="1"/>
    <row r="139" spans="1:8" ht="16.5" customHeight="1">
      <c r="A139" s="48" t="s">
        <v>81</v>
      </c>
      <c r="B139" s="48"/>
    </row>
    <row r="140" spans="1:8" ht="16.5" customHeight="1"/>
    <row r="141" spans="1:8" ht="16.5" customHeight="1"/>
    <row r="142" spans="1:8" ht="16.5" customHeight="1"/>
    <row r="143" spans="1:8" ht="16.5" customHeight="1"/>
    <row r="144" spans="1:8"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spans="1:9" ht="16.5" customHeight="1"/>
    <row r="162" spans="1:9" ht="16.5" customHeight="1"/>
    <row r="163" spans="1:9" ht="16.5" customHeight="1"/>
    <row r="164" spans="1:9" ht="16.5" customHeight="1"/>
    <row r="165" spans="1:9" ht="16.5" customHeight="1"/>
    <row r="166" spans="1:9" ht="16.5" customHeight="1"/>
    <row r="167" spans="1:9" ht="16.5" customHeight="1"/>
    <row r="168" spans="1:9" ht="16.5" customHeight="1"/>
    <row r="169" spans="1:9" ht="16.5" customHeight="1"/>
    <row r="170" spans="1:9" ht="16.5" customHeight="1"/>
    <row r="171" spans="1:9" ht="16.5" customHeight="1"/>
    <row r="172" spans="1:9" ht="16.5" customHeight="1"/>
    <row r="173" spans="1:9" ht="16.5" customHeight="1">
      <c r="A173" s="231" t="s">
        <v>78</v>
      </c>
      <c r="B173" s="231"/>
      <c r="C173" s="231"/>
      <c r="D173" s="231"/>
      <c r="E173" s="231"/>
      <c r="F173" s="231"/>
      <c r="G173" s="231"/>
      <c r="H173" s="231"/>
      <c r="I173" s="231"/>
    </row>
    <row r="174" spans="1:9" ht="16.5" customHeight="1"/>
    <row r="175" spans="1:9" ht="16.5" customHeight="1"/>
    <row r="176" spans="1:9" ht="16.5" customHeight="1">
      <c r="A176" s="80" t="s">
        <v>108</v>
      </c>
    </row>
    <row r="177" spans="1:9" ht="16.5" customHeight="1" thickBot="1">
      <c r="A177" s="80"/>
    </row>
    <row r="178" spans="1:9" ht="16.5" customHeight="1" thickBot="1">
      <c r="A178" s="46" t="s">
        <v>28</v>
      </c>
      <c r="B178" s="153" t="s">
        <v>114</v>
      </c>
      <c r="C178" s="200"/>
      <c r="D178" s="84">
        <v>0.3</v>
      </c>
      <c r="E178" t="s">
        <v>58</v>
      </c>
    </row>
    <row r="179" spans="1:9" ht="16.5" customHeight="1">
      <c r="A179" s="69"/>
      <c r="B179" s="67"/>
      <c r="C179" s="78"/>
      <c r="D179" s="108"/>
    </row>
    <row r="180" spans="1:9" ht="16.5" customHeight="1">
      <c r="A180" s="141" t="s">
        <v>29</v>
      </c>
      <c r="B180" t="s">
        <v>85</v>
      </c>
    </row>
    <row r="181" spans="1:9" ht="16.5" customHeight="1">
      <c r="E181" s="183" t="s">
        <v>86</v>
      </c>
      <c r="F181" s="153"/>
      <c r="G181" s="153"/>
      <c r="H181" s="153"/>
      <c r="I181" s="153"/>
    </row>
    <row r="182" spans="1:9" ht="16.5" customHeight="1">
      <c r="B182" s="138" t="s">
        <v>140</v>
      </c>
      <c r="C182" s="195" t="s">
        <v>141</v>
      </c>
      <c r="D182" s="195"/>
      <c r="E182" s="139">
        <v>0.8</v>
      </c>
      <c r="F182" s="142" t="s">
        <v>56</v>
      </c>
      <c r="G182" s="142"/>
      <c r="H182" s="142"/>
      <c r="I182" s="142"/>
    </row>
    <row r="183" spans="1:9" ht="16.5" customHeight="1">
      <c r="B183" s="138" t="s">
        <v>145</v>
      </c>
      <c r="C183" s="195" t="s">
        <v>142</v>
      </c>
      <c r="D183" s="195"/>
      <c r="E183" s="139">
        <v>1.5</v>
      </c>
      <c r="F183" s="142" t="s">
        <v>56</v>
      </c>
      <c r="G183" s="142"/>
      <c r="H183" s="142"/>
      <c r="I183" s="142"/>
    </row>
    <row r="184" spans="1:9" ht="16.5" customHeight="1">
      <c r="B184" s="138" t="s">
        <v>146</v>
      </c>
      <c r="C184" s="195" t="s">
        <v>143</v>
      </c>
      <c r="D184" s="195"/>
      <c r="E184" s="139">
        <v>0.5</v>
      </c>
      <c r="F184" s="142" t="s">
        <v>56</v>
      </c>
      <c r="G184" s="142"/>
      <c r="H184" s="142"/>
      <c r="I184" s="142"/>
    </row>
    <row r="185" spans="1:9" ht="16.5" customHeight="1">
      <c r="B185" s="138" t="s">
        <v>147</v>
      </c>
      <c r="C185" s="195" t="s">
        <v>144</v>
      </c>
      <c r="D185" s="195"/>
      <c r="E185" s="139">
        <v>0.2</v>
      </c>
      <c r="F185" s="142" t="s">
        <v>56</v>
      </c>
      <c r="G185" s="142"/>
      <c r="H185" s="142"/>
      <c r="I185" s="142"/>
    </row>
    <row r="186" spans="1:9" ht="16.5" customHeight="1">
      <c r="E186" s="143"/>
      <c r="F186" s="140"/>
      <c r="G186" s="140"/>
      <c r="H186" s="140"/>
      <c r="I186" s="140"/>
    </row>
    <row r="187" spans="1:9" ht="16.5" customHeight="1">
      <c r="B187" s="141"/>
      <c r="C187" s="141" t="s">
        <v>92</v>
      </c>
      <c r="D187" s="196" t="str">
        <f>"  "&amp;E182&amp;" ＋ "&amp;E183&amp;" ＋ "&amp;E184&amp;" ＋ "&amp;E185</f>
        <v xml:space="preserve">  0.8 ＋ 1.5 ＋ 0.5 ＋ 0.2</v>
      </c>
      <c r="E187" s="197"/>
      <c r="F187" s="198"/>
    </row>
    <row r="188" spans="1:9" ht="16.5" customHeight="1" thickBot="1">
      <c r="F188" s="113"/>
      <c r="G188" s="113"/>
      <c r="H188" s="113"/>
      <c r="I188" s="113"/>
    </row>
    <row r="189" spans="1:9" ht="16.5" customHeight="1" thickBot="1">
      <c r="C189" s="141" t="s">
        <v>92</v>
      </c>
      <c r="D189" s="144">
        <f>E182+E183+E184+E185</f>
        <v>3</v>
      </c>
      <c r="E189" t="s">
        <v>56</v>
      </c>
      <c r="F189" s="113"/>
      <c r="G189" s="113"/>
      <c r="H189" s="113"/>
      <c r="I189" s="113"/>
    </row>
    <row r="190" spans="1:9" ht="16.5" customHeight="1">
      <c r="F190" s="112"/>
      <c r="G190" s="112"/>
      <c r="H190" s="112"/>
      <c r="I190" s="112"/>
    </row>
    <row r="191" spans="1:9" ht="16.5" customHeight="1">
      <c r="I191" t="s">
        <v>91</v>
      </c>
    </row>
    <row r="192" spans="1:9" ht="16.5" customHeight="1">
      <c r="A192" s="46" t="s">
        <v>54</v>
      </c>
      <c r="B192" s="43"/>
      <c r="C192" t="s">
        <v>87</v>
      </c>
      <c r="I192" t="s">
        <v>93</v>
      </c>
    </row>
    <row r="193" spans="1:12" ht="16.5" customHeight="1" thickBot="1">
      <c r="H193" s="4" t="s">
        <v>38</v>
      </c>
      <c r="I193">
        <v>110</v>
      </c>
    </row>
    <row r="194" spans="1:12" ht="29.25" customHeight="1" thickBot="1">
      <c r="A194" s="20" t="s">
        <v>30</v>
      </c>
      <c r="B194" s="22" t="s">
        <v>89</v>
      </c>
      <c r="C194" s="21" t="s">
        <v>31</v>
      </c>
      <c r="D194" s="21" t="s">
        <v>32</v>
      </c>
      <c r="E194" s="21" t="s">
        <v>33</v>
      </c>
      <c r="F194" s="21" t="s">
        <v>37</v>
      </c>
      <c r="G194" s="21" t="s">
        <v>34</v>
      </c>
      <c r="H194" s="21" t="s">
        <v>35</v>
      </c>
      <c r="I194" s="33" t="s">
        <v>53</v>
      </c>
    </row>
    <row r="195" spans="1:12" ht="16.5" customHeight="1">
      <c r="A195" s="18" t="s">
        <v>70</v>
      </c>
      <c r="B195" s="18" t="s">
        <v>90</v>
      </c>
      <c r="C195" s="18">
        <f t="shared" ref="C195" si="1">IF(E195="","",ROUNDUP(IF(B195="あり",$H$91/2,$H$91)*1000/60,0))</f>
        <v>114</v>
      </c>
      <c r="D195" s="110">
        <f>IF(E195="","",ROUNDUP(IF(B195="あり",$C$195/2,$C$195)/60,2))</f>
        <v>1.9</v>
      </c>
      <c r="E195" s="85">
        <v>50</v>
      </c>
      <c r="F195" s="19">
        <f>IF(E195="","",ROUND(C195/1000/60/((E195/1000)^2*PI()/4),2))</f>
        <v>0.97</v>
      </c>
      <c r="G195" s="19">
        <f>IF(H195="","",ROUND(I195/H195*1000,0))</f>
        <v>24</v>
      </c>
      <c r="H195" s="85">
        <v>25</v>
      </c>
      <c r="I195" s="31">
        <f>IF(E195="","",ROUND(IF(E195&lt;=50,(0.0126+((0.01739-0.1087*(E195/1000))/(F195)^(1/2)))*(H195/(E195/1000))*(F195^2/(2*9.8)),10.666*$I$193^(-1.85)*(E195/1000)^(-4.87)*(C195/(1000*60))^1.85*H195),3))</f>
        <v>0.59399999999999997</v>
      </c>
    </row>
    <row r="196" spans="1:12" ht="16.5" customHeight="1">
      <c r="A196" s="2" t="s">
        <v>36</v>
      </c>
      <c r="B196" s="18" t="s">
        <v>90</v>
      </c>
      <c r="C196" s="18">
        <f>IF(E196="","",ROUNDUP(IF(B196="あり",$H$91/2,$H$91)*1000/60,0))</f>
        <v>114</v>
      </c>
      <c r="D196" s="110">
        <f t="shared" ref="D196:D199" si="2">IF(E196="","",ROUNDUP(IF(B196="あり",$C$195/2,$C$195)/60,2))</f>
        <v>1.9</v>
      </c>
      <c r="E196" s="85">
        <v>40</v>
      </c>
      <c r="F196" s="19">
        <f t="shared" ref="F196" si="3">IF(E196="","",ROUND(C196/1000/60/((E196/1000)^2*PI()/4),2))</f>
        <v>1.51</v>
      </c>
      <c r="G196" s="19">
        <f t="shared" ref="G196" si="4">IF(H196="","",ROUND(I196/H196*1000,0))</f>
        <v>68</v>
      </c>
      <c r="H196" s="85">
        <v>15</v>
      </c>
      <c r="I196" s="31">
        <f>IF(E196="","",ROUND(IF(E196&lt;=50,(0.0126+((0.01739-0.1087*(E196/1000))/(F196)^(1/2)))*(H196/(E196/1000))*(F196^2/(2*9.8)),10.666*$I$193^(-1.85)*(E196/1000)^(-4.87)*(C196/(1000*60))^1.85*H196),3))</f>
        <v>1.0129999999999999</v>
      </c>
      <c r="K196" s="15"/>
      <c r="L196" s="16"/>
    </row>
    <row r="197" spans="1:12" ht="16.5" customHeight="1">
      <c r="A197" s="2"/>
      <c r="B197" s="18"/>
      <c r="C197" s="18" t="str">
        <f t="shared" ref="C197:C199" si="5">IF(E197="","",ROUNDUP(IF(B197="あり",$H$91/2,$H$91)*1000/60,0))</f>
        <v/>
      </c>
      <c r="D197" s="110" t="str">
        <f t="shared" si="2"/>
        <v/>
      </c>
      <c r="E197" s="85"/>
      <c r="F197" s="19" t="str">
        <f t="shared" ref="F197" si="6">IF(E197="","",ROUND(C197/1000/60/((E197/1000)^2*PI()/4),2))</f>
        <v/>
      </c>
      <c r="G197" s="19" t="str">
        <f t="shared" ref="G197" si="7">IF(H197="","",ROUND(I197/H197*1000,0))</f>
        <v/>
      </c>
      <c r="H197" s="85"/>
      <c r="I197" s="31" t="str">
        <f>IF(E197="","",ROUND(IF(E197&lt;=50,(0.0126+((0.01739-0.1087*(E197/1000))/(F197)^(1/2)))*(H197/(E197/1000))*(F197^2/(2*9.8)),10.666*$I$193^(-1.85)*(E197/1000)^(-4.87)*(C197/(1000*60))^1.85*H197),3))</f>
        <v/>
      </c>
    </row>
    <row r="198" spans="1:12" ht="16.5" customHeight="1">
      <c r="A198" s="2"/>
      <c r="B198" s="18"/>
      <c r="C198" s="18" t="str">
        <f t="shared" si="5"/>
        <v/>
      </c>
      <c r="D198" s="110" t="str">
        <f t="shared" si="2"/>
        <v/>
      </c>
      <c r="E198" s="85"/>
      <c r="F198" s="19" t="str">
        <f t="shared" ref="F198:F199" si="8">IF(E198="","",ROUND(C198/1000/60/((E198/1000)^2*PI()/4),2))</f>
        <v/>
      </c>
      <c r="G198" s="19" t="str">
        <f t="shared" ref="G198:G199" si="9">IF(H198="","",ROUND(I198/H198*1000,0))</f>
        <v/>
      </c>
      <c r="H198" s="85"/>
      <c r="I198" s="31" t="str">
        <f t="shared" ref="I198:I199" si="10">IF(E198="","",ROUND(IF(E198&lt;=50,(0.0126+((0.01739-0.1087*(E198/1000))/(F198)^(1/2)))*(H198/(E198/1000))*(F198^2/(2*9.8)),10.666*$I$193^(-1.85)*(E198/1000)^(-4.87)*(C198/(1000*60))^1.85*H198),3))</f>
        <v/>
      </c>
    </row>
    <row r="199" spans="1:12" ht="16.5" customHeight="1" thickBot="1">
      <c r="A199" s="17"/>
      <c r="B199" s="18"/>
      <c r="C199" s="18" t="str">
        <f t="shared" si="5"/>
        <v/>
      </c>
      <c r="D199" s="110" t="str">
        <f t="shared" si="2"/>
        <v/>
      </c>
      <c r="E199" s="86"/>
      <c r="F199" s="50" t="str">
        <f t="shared" si="8"/>
        <v/>
      </c>
      <c r="G199" s="50" t="str">
        <f t="shared" si="9"/>
        <v/>
      </c>
      <c r="H199" s="86"/>
      <c r="I199" s="51" t="str">
        <f t="shared" si="10"/>
        <v/>
      </c>
    </row>
    <row r="200" spans="1:12" ht="16.5" customHeight="1" thickBot="1">
      <c r="A200" s="52" t="s">
        <v>82</v>
      </c>
      <c r="B200" s="57"/>
      <c r="C200" s="53"/>
      <c r="D200" s="111"/>
      <c r="E200" s="56"/>
      <c r="F200" s="54"/>
      <c r="G200" s="54"/>
      <c r="H200" s="56"/>
      <c r="I200" s="55"/>
    </row>
    <row r="201" spans="1:12" ht="16.5" customHeight="1">
      <c r="A201" s="18" t="s">
        <v>41</v>
      </c>
      <c r="B201" s="18"/>
      <c r="C201" s="18">
        <f t="shared" ref="C201:C204" si="11">IF(E201="","",ROUNDUP($H$91*1000/60,0))</f>
        <v>114</v>
      </c>
      <c r="D201" s="110">
        <f t="shared" ref="D201:D204" si="12">IF(E201="","",ROUNDUP($C$195/60,1))</f>
        <v>1.9</v>
      </c>
      <c r="E201" s="85">
        <v>50</v>
      </c>
      <c r="F201" s="19">
        <f t="shared" ref="F201:F204" si="13">IF(E201="","",ROUND(C201/1000/60/((E201/1000)^2*PI()/4),2))</f>
        <v>0.97</v>
      </c>
      <c r="G201" s="19" t="str">
        <f t="shared" ref="G201:G204" si="14">IF(H201="","",ROUND(I201/H201*1000,0))</f>
        <v/>
      </c>
      <c r="H201" s="44"/>
      <c r="I201" s="87">
        <v>0.21</v>
      </c>
    </row>
    <row r="202" spans="1:12" ht="16.5" customHeight="1">
      <c r="A202" s="18"/>
      <c r="B202" s="18"/>
      <c r="C202" s="18" t="str">
        <f t="shared" ref="C202" si="15">IF(E202="","",ROUNDUP($H$91*1000/60,0))</f>
        <v/>
      </c>
      <c r="D202" s="110" t="str">
        <f t="shared" ref="D202" si="16">IF(E202="","",ROUNDUP($C$195/60,1))</f>
        <v/>
      </c>
      <c r="E202" s="85"/>
      <c r="F202" s="19" t="str">
        <f t="shared" ref="F202" si="17">IF(E202="","",ROUND(C202/1000/60/((E202/1000)^2*PI()/4),2))</f>
        <v/>
      </c>
      <c r="G202" s="19" t="str">
        <f t="shared" ref="G202" si="18">IF(H202="","",ROUND(I202/H202*1000,0))</f>
        <v/>
      </c>
      <c r="H202" s="44"/>
      <c r="I202" s="88" t="str">
        <f t="shared" ref="I202" si="19">IF(E202="","",ROUND(IF(E202&lt;=50,(0.0126+((0.01739-0.1087*(E202/1000))/(F202)^(1/2)))*(H202/(E202/1000))*(F202^2/(2*9.8)),10.666*$I$193^(-1.85)*(E202/1000)^(-4.87)*(C202/(1000*60))^1.85*H202),3))</f>
        <v/>
      </c>
    </row>
    <row r="203" spans="1:12" ht="16.5" customHeight="1">
      <c r="A203" s="2"/>
      <c r="B203" s="18"/>
      <c r="C203" s="18" t="str">
        <f t="shared" si="11"/>
        <v/>
      </c>
      <c r="D203" s="110" t="str">
        <f t="shared" si="12"/>
        <v/>
      </c>
      <c r="E203" s="85"/>
      <c r="F203" s="19" t="str">
        <f t="shared" si="13"/>
        <v/>
      </c>
      <c r="G203" s="19" t="str">
        <f t="shared" si="14"/>
        <v/>
      </c>
      <c r="H203" s="44"/>
      <c r="I203" s="88" t="str">
        <f>IF(E203="","",ROUND(IF(E203&lt;=50,(0.0126+((0.01739-0.1087*(E203/1000))/(F203)^(1/2)))*(H203/(E203/1000))*(F203^2/(2*9.8)),10.666*$I$193^(-1.85)*(E203/1000)^(-4.87)*(C203/(1000*60))^1.85*H203),3))</f>
        <v/>
      </c>
    </row>
    <row r="204" spans="1:12" ht="16.5" customHeight="1" thickBot="1">
      <c r="A204" s="17"/>
      <c r="B204" s="49"/>
      <c r="C204" s="18" t="str">
        <f t="shared" si="11"/>
        <v/>
      </c>
      <c r="D204" s="110" t="str">
        <f t="shared" si="12"/>
        <v/>
      </c>
      <c r="E204" s="85"/>
      <c r="F204" s="19" t="str">
        <f t="shared" si="13"/>
        <v/>
      </c>
      <c r="G204" s="19" t="str">
        <f t="shared" si="14"/>
        <v/>
      </c>
      <c r="H204" s="44"/>
      <c r="I204" s="88" t="str">
        <f>IF(E204="","",ROUND(IF(E204&lt;=50,(0.0126+((0.01739-0.1087*(E204/1000))/(F204)^(1/2)))*(H204/(E204/1000))*(F204^2/(2*9.8)),10.666*$I$193^(-1.85)*(E204/1000)^(-4.87)*(C204/(1000*60))^1.85*H204),3))</f>
        <v/>
      </c>
    </row>
    <row r="205" spans="1:12" ht="16.5" customHeight="1" thickBot="1">
      <c r="A205" s="154" t="s">
        <v>39</v>
      </c>
      <c r="B205" s="155"/>
      <c r="C205" s="155"/>
      <c r="D205" s="155"/>
      <c r="E205" s="155"/>
      <c r="F205" s="155"/>
      <c r="G205" s="155"/>
      <c r="H205" s="156"/>
      <c r="I205" s="32">
        <f>SUM(I195:I204)</f>
        <v>1.8169999999999997</v>
      </c>
    </row>
    <row r="206" spans="1:12" ht="16.5" customHeight="1">
      <c r="A206" s="24" t="s">
        <v>43</v>
      </c>
      <c r="B206" s="40"/>
      <c r="C206" s="5"/>
      <c r="D206" s="5"/>
      <c r="E206" s="5"/>
      <c r="F206" s="5"/>
      <c r="G206" s="5"/>
      <c r="H206" s="5"/>
      <c r="I206" s="6"/>
    </row>
    <row r="207" spans="1:12" ht="16.5" customHeight="1">
      <c r="A207" t="s">
        <v>83</v>
      </c>
    </row>
    <row r="208" spans="1:12" ht="16.5" customHeight="1">
      <c r="A208" t="s">
        <v>40</v>
      </c>
    </row>
    <row r="209" spans="1:9" ht="16.5" customHeight="1">
      <c r="A209" t="s">
        <v>42</v>
      </c>
    </row>
    <row r="210" spans="1:9" ht="16.5" customHeight="1"/>
    <row r="211" spans="1:9" ht="16.5" customHeight="1">
      <c r="G211" s="29"/>
      <c r="H211" s="29"/>
      <c r="I211" s="29"/>
    </row>
    <row r="212" spans="1:9" ht="16.5" customHeight="1">
      <c r="G212" s="29"/>
      <c r="H212" s="29"/>
      <c r="I212" s="29"/>
    </row>
    <row r="213" spans="1:9" ht="16.5" customHeight="1">
      <c r="G213" s="29"/>
      <c r="H213" s="29"/>
      <c r="I213" s="29"/>
    </row>
    <row r="214" spans="1:9" ht="16.5" customHeight="1">
      <c r="G214" s="29"/>
      <c r="H214" s="29"/>
      <c r="I214" s="29"/>
    </row>
    <row r="215" spans="1:9" ht="16.5" customHeight="1">
      <c r="G215" s="29"/>
      <c r="H215" s="29"/>
      <c r="I215" s="29"/>
    </row>
    <row r="216" spans="1:9" ht="16.5" customHeight="1">
      <c r="G216" s="29"/>
      <c r="H216" s="29"/>
      <c r="I216" s="29"/>
    </row>
    <row r="217" spans="1:9" ht="16.5" customHeight="1">
      <c r="G217" s="29"/>
      <c r="H217" s="29"/>
      <c r="I217" s="29"/>
    </row>
    <row r="218" spans="1:9" ht="16.5" customHeight="1">
      <c r="G218" s="29"/>
      <c r="H218" s="29"/>
      <c r="I218" s="29"/>
    </row>
    <row r="219" spans="1:9" ht="16.5" customHeight="1">
      <c r="G219" s="29"/>
      <c r="H219" s="29"/>
      <c r="I219" s="29"/>
    </row>
    <row r="220" spans="1:9" ht="16.5" customHeight="1">
      <c r="G220" s="29"/>
      <c r="H220" s="29"/>
      <c r="I220" s="29"/>
    </row>
    <row r="221" spans="1:9" ht="16.5" customHeight="1">
      <c r="G221" s="29"/>
      <c r="H221" s="29"/>
      <c r="I221" s="29"/>
    </row>
    <row r="222" spans="1:9" ht="16.5" customHeight="1">
      <c r="G222" s="29"/>
      <c r="H222" s="29"/>
      <c r="I222" s="29"/>
    </row>
    <row r="223" spans="1:9" ht="16.5" customHeight="1">
      <c r="G223" s="29"/>
      <c r="H223" s="29"/>
      <c r="I223" s="29"/>
    </row>
    <row r="224" spans="1:9" ht="16.5" customHeight="1">
      <c r="G224" s="29"/>
      <c r="H224" s="29"/>
      <c r="I224" s="29"/>
    </row>
    <row r="225" spans="1:9" ht="16.5" customHeight="1">
      <c r="G225" s="29"/>
      <c r="H225" s="29"/>
      <c r="I225" s="29"/>
    </row>
    <row r="226" spans="1:9" ht="16.5" customHeight="1">
      <c r="G226" s="29"/>
      <c r="H226" s="29"/>
      <c r="I226" s="29"/>
    </row>
    <row r="227" spans="1:9" ht="16.5" customHeight="1">
      <c r="G227" s="29"/>
      <c r="H227" s="29"/>
      <c r="I227" s="29"/>
    </row>
    <row r="228" spans="1:9" ht="16.5" customHeight="1">
      <c r="G228" s="29"/>
      <c r="H228" s="29"/>
      <c r="I228" s="29"/>
    </row>
    <row r="229" spans="1:9" ht="16.5" customHeight="1">
      <c r="G229" s="29"/>
      <c r="H229" s="29"/>
      <c r="I229" s="29"/>
    </row>
    <row r="230" spans="1:9" ht="16.5" customHeight="1">
      <c r="G230" s="29"/>
      <c r="H230" s="29"/>
      <c r="I230" s="29"/>
    </row>
    <row r="231" spans="1:9" ht="16.5" customHeight="1">
      <c r="G231" s="29"/>
      <c r="H231" s="29"/>
      <c r="I231" s="29"/>
    </row>
    <row r="232" spans="1:9" ht="16.5" customHeight="1">
      <c r="G232" s="29"/>
      <c r="H232" s="29"/>
      <c r="I232" s="29"/>
    </row>
    <row r="233" spans="1:9" ht="16.5" customHeight="1">
      <c r="G233" s="29"/>
      <c r="H233" s="29"/>
      <c r="I233" s="29"/>
    </row>
    <row r="234" spans="1:9" ht="16.5" customHeight="1">
      <c r="G234" s="29"/>
      <c r="H234" s="29"/>
      <c r="I234" s="29"/>
    </row>
    <row r="235" spans="1:9" ht="16.5" customHeight="1">
      <c r="G235" s="29"/>
      <c r="H235" s="29"/>
      <c r="I235" s="29"/>
    </row>
    <row r="236" spans="1:9" ht="16.5" customHeight="1">
      <c r="G236" s="29"/>
      <c r="H236" s="29"/>
      <c r="I236" s="29"/>
    </row>
    <row r="237" spans="1:9" ht="16.5" customHeight="1">
      <c r="G237" s="29"/>
      <c r="H237" s="29"/>
      <c r="I237" s="29"/>
    </row>
    <row r="238" spans="1:9" ht="16.5" customHeight="1">
      <c r="A238" s="219" t="s">
        <v>113</v>
      </c>
      <c r="B238" s="219"/>
      <c r="C238" s="219"/>
      <c r="D238" s="219"/>
      <c r="E238" s="219"/>
      <c r="F238" s="219"/>
      <c r="G238" s="219"/>
      <c r="H238" s="219"/>
      <c r="I238" s="29"/>
    </row>
    <row r="239" spans="1:9" ht="16.5" customHeight="1">
      <c r="A239" s="219"/>
      <c r="B239" s="219"/>
      <c r="C239" s="219"/>
      <c r="D239" s="219"/>
      <c r="E239" s="219"/>
      <c r="F239" s="219"/>
      <c r="G239" s="219"/>
      <c r="H239" s="219"/>
      <c r="I239" s="29"/>
    </row>
    <row r="240" spans="1:9" ht="16.5" customHeight="1">
      <c r="A240" s="219"/>
      <c r="B240" s="219"/>
      <c r="C240" s="219"/>
      <c r="D240" s="219"/>
      <c r="E240" s="219"/>
      <c r="F240" s="219"/>
      <c r="G240" s="219"/>
      <c r="H240" s="219"/>
      <c r="I240" s="29"/>
    </row>
    <row r="241" spans="1:9" ht="16.5" customHeight="1">
      <c r="A241" s="76"/>
      <c r="B241" s="76"/>
      <c r="C241" s="76"/>
      <c r="D241" s="76"/>
      <c r="E241" s="76"/>
      <c r="F241" s="76"/>
      <c r="G241" s="76"/>
      <c r="H241" s="76"/>
      <c r="I241" s="29"/>
    </row>
    <row r="242" spans="1:9" ht="16.5" customHeight="1">
      <c r="A242" s="66"/>
      <c r="B242" s="66"/>
      <c r="C242" s="66"/>
      <c r="D242" s="66"/>
      <c r="E242" s="66"/>
      <c r="F242" s="66"/>
      <c r="G242" s="66"/>
      <c r="H242" s="66"/>
      <c r="I242" s="29"/>
    </row>
    <row r="243" spans="1:9" ht="22.5" customHeight="1">
      <c r="C243" t="s">
        <v>120</v>
      </c>
    </row>
    <row r="244" spans="1:9" ht="43.5" customHeight="1" thickBot="1">
      <c r="C244" s="107" t="s">
        <v>118</v>
      </c>
      <c r="D244" s="68" t="s">
        <v>59</v>
      </c>
      <c r="E244" s="107" t="s">
        <v>117</v>
      </c>
    </row>
    <row r="245" spans="1:9" ht="16.5" customHeight="1" thickBot="1">
      <c r="C245" s="23">
        <f>D189</f>
        <v>3</v>
      </c>
      <c r="D245" s="4" t="s">
        <v>59</v>
      </c>
      <c r="E245" s="37">
        <f>I205</f>
        <v>1.8169999999999997</v>
      </c>
      <c r="F245" s="36" t="s">
        <v>60</v>
      </c>
      <c r="G245" s="37">
        <f>D185+I205</f>
        <v>1.8169999999999997</v>
      </c>
      <c r="H245" t="s">
        <v>56</v>
      </c>
    </row>
    <row r="246" spans="1:9" ht="16.5" customHeight="1" thickBot="1">
      <c r="F246" s="36" t="s">
        <v>57</v>
      </c>
      <c r="G246" s="23">
        <f>ROUNDUP(G245/102,3)</f>
        <v>1.8000000000000002E-2</v>
      </c>
      <c r="H246" t="s">
        <v>58</v>
      </c>
    </row>
    <row r="247" spans="1:9" ht="16.5" customHeight="1">
      <c r="F247" s="36"/>
      <c r="G247" s="6"/>
    </row>
    <row r="248" spans="1:9" ht="16.5" customHeight="1">
      <c r="C248" t="s">
        <v>96</v>
      </c>
    </row>
    <row r="249" spans="1:9" ht="16.5" customHeight="1" thickBot="1">
      <c r="C249" s="68" t="s">
        <v>119</v>
      </c>
      <c r="E249" s="68" t="s">
        <v>61</v>
      </c>
    </row>
    <row r="250" spans="1:9" ht="16.5" customHeight="1" thickBot="1">
      <c r="C250" s="58">
        <f>D178</f>
        <v>0.3</v>
      </c>
      <c r="D250" s="36" t="s">
        <v>62</v>
      </c>
      <c r="E250" s="23">
        <f>G246</f>
        <v>1.8000000000000002E-2</v>
      </c>
      <c r="F250" s="36" t="s">
        <v>60</v>
      </c>
      <c r="G250" s="37">
        <f>C250-E250</f>
        <v>0.28199999999999997</v>
      </c>
      <c r="H250" t="s">
        <v>58</v>
      </c>
    </row>
    <row r="251" spans="1:9" ht="16.5" customHeight="1"/>
    <row r="252" spans="1:9" ht="16.5" customHeight="1"/>
    <row r="253" spans="1:9" ht="16.5" customHeight="1"/>
    <row r="254" spans="1:9" ht="16.5" customHeight="1"/>
    <row r="255" spans="1:9" ht="16.5" customHeight="1">
      <c r="A255" s="69" t="s">
        <v>94</v>
      </c>
      <c r="B255" s="25" t="s">
        <v>98</v>
      </c>
      <c r="D255" s="25" t="s">
        <v>125</v>
      </c>
      <c r="E255" s="25"/>
      <c r="F255" s="25"/>
      <c r="G255" s="25"/>
      <c r="H255" s="25"/>
      <c r="I255" s="25"/>
    </row>
    <row r="256" spans="1:9" ht="16.5" customHeight="1">
      <c r="A256" s="25"/>
      <c r="B256" s="25"/>
      <c r="C256" s="25" t="s">
        <v>55</v>
      </c>
      <c r="D256" s="25"/>
      <c r="E256" s="25"/>
      <c r="F256" s="25"/>
      <c r="G256" s="25"/>
      <c r="H256" s="25"/>
      <c r="I256" s="25"/>
    </row>
    <row r="257" spans="1:12" ht="16.5" customHeight="1">
      <c r="A257" s="25"/>
      <c r="B257" s="25"/>
      <c r="C257" s="185" t="s">
        <v>84</v>
      </c>
      <c r="D257" s="185"/>
      <c r="E257" s="185"/>
      <c r="F257" s="185"/>
      <c r="G257" s="185"/>
      <c r="H257" s="185"/>
      <c r="I257" s="185"/>
    </row>
    <row r="258" spans="1:12" ht="16.5" customHeight="1">
      <c r="A258" s="25"/>
      <c r="B258" s="25"/>
      <c r="C258" s="185"/>
      <c r="D258" s="185"/>
      <c r="E258" s="185"/>
      <c r="F258" s="185"/>
      <c r="G258" s="185"/>
      <c r="H258" s="185"/>
      <c r="I258" s="185"/>
    </row>
    <row r="259" spans="1:12" ht="16.5" customHeight="1" thickBot="1">
      <c r="A259" s="25"/>
      <c r="B259" s="25"/>
      <c r="C259" s="8"/>
      <c r="D259" s="8"/>
      <c r="E259" s="8"/>
      <c r="F259" s="8"/>
      <c r="G259" s="8"/>
      <c r="H259" s="8"/>
      <c r="I259" s="8"/>
    </row>
    <row r="260" spans="1:12" ht="16.5" customHeight="1" thickBot="1">
      <c r="A260" s="25"/>
      <c r="B260" s="25"/>
      <c r="C260" s="152" t="s">
        <v>99</v>
      </c>
      <c r="D260" s="152"/>
      <c r="E260" s="89">
        <v>2.2999999999999998</v>
      </c>
      <c r="F260" s="8" t="s">
        <v>56</v>
      </c>
      <c r="G260" s="8"/>
      <c r="H260" s="8"/>
      <c r="I260" s="8"/>
    </row>
    <row r="261" spans="1:12" ht="16.5" customHeight="1">
      <c r="A261" s="25"/>
      <c r="B261" s="25"/>
      <c r="C261" s="8"/>
      <c r="D261" s="8"/>
      <c r="E261" s="8"/>
      <c r="F261" s="8"/>
      <c r="G261" s="8"/>
      <c r="H261" s="8"/>
      <c r="I261" s="8"/>
    </row>
    <row r="262" spans="1:12" ht="16.5" customHeight="1">
      <c r="C262" s="220" t="s">
        <v>110</v>
      </c>
      <c r="D262" s="220"/>
      <c r="E262" s="220"/>
      <c r="F262" s="220"/>
      <c r="G262" s="220"/>
      <c r="H262" s="220"/>
    </row>
    <row r="263" spans="1:12" ht="16.5" customHeight="1">
      <c r="C263" s="220"/>
      <c r="D263" s="220"/>
      <c r="E263" s="220"/>
      <c r="F263" s="220"/>
      <c r="G263" s="220"/>
      <c r="H263" s="220"/>
    </row>
    <row r="264" spans="1:12" ht="16.5" customHeight="1">
      <c r="C264" s="228" t="s">
        <v>111</v>
      </c>
      <c r="D264" s="228"/>
      <c r="E264" s="228"/>
      <c r="F264" s="228"/>
      <c r="G264" s="228"/>
      <c r="H264" s="228"/>
    </row>
    <row r="265" spans="1:12" ht="16.5" customHeight="1">
      <c r="C265" s="228"/>
      <c r="D265" s="228"/>
      <c r="E265" s="228"/>
      <c r="F265" s="228"/>
      <c r="G265" s="228"/>
      <c r="H265" s="228"/>
    </row>
    <row r="266" spans="1:12" ht="16.5" customHeight="1">
      <c r="C266" s="45"/>
      <c r="D266" s="45"/>
      <c r="E266" s="45"/>
      <c r="F266" s="45"/>
      <c r="G266" s="45"/>
      <c r="H266" s="45"/>
    </row>
    <row r="267" spans="1:12" ht="16.5" customHeight="1">
      <c r="A267" s="153" t="s">
        <v>100</v>
      </c>
      <c r="B267" s="153"/>
      <c r="C267" s="153"/>
      <c r="D267" s="153"/>
      <c r="E267" s="153"/>
      <c r="F267" s="45"/>
      <c r="G267" s="45"/>
      <c r="H267" s="45"/>
    </row>
    <row r="268" spans="1:12" ht="16.5" customHeight="1">
      <c r="C268" s="45"/>
      <c r="D268" s="45"/>
      <c r="E268" s="45"/>
      <c r="F268" s="45"/>
      <c r="G268" s="45"/>
      <c r="H268" s="45"/>
    </row>
    <row r="269" spans="1:12" ht="16.5" customHeight="1" thickBot="1">
      <c r="H269" s="64" t="s">
        <v>38</v>
      </c>
      <c r="I269">
        <v>110</v>
      </c>
    </row>
    <row r="270" spans="1:12" ht="29.25" customHeight="1" thickBot="1">
      <c r="A270" s="20" t="s">
        <v>30</v>
      </c>
      <c r="B270" s="65" t="s">
        <v>89</v>
      </c>
      <c r="C270" s="21" t="s">
        <v>31</v>
      </c>
      <c r="D270" s="21" t="s">
        <v>32</v>
      </c>
      <c r="E270" s="21" t="s">
        <v>33</v>
      </c>
      <c r="F270" s="21" t="s">
        <v>37</v>
      </c>
      <c r="G270" s="21" t="s">
        <v>34</v>
      </c>
      <c r="H270" s="21" t="s">
        <v>35</v>
      </c>
      <c r="I270" s="33" t="s">
        <v>53</v>
      </c>
    </row>
    <row r="271" spans="1:12" ht="16.5" customHeight="1">
      <c r="A271" s="18" t="s">
        <v>70</v>
      </c>
      <c r="B271" s="18" t="s">
        <v>90</v>
      </c>
      <c r="C271" s="18">
        <f>IF(E271="","",ROUNDUP(IF(B271="あり",$H$91/2,$H$91)*1000/60,0))</f>
        <v>114</v>
      </c>
      <c r="D271" s="136">
        <f>IF(E271="","",ROUNDUP(IF(B271="あり",$C$195/2,$C$195)/60,2))</f>
        <v>1.9</v>
      </c>
      <c r="E271" s="85">
        <v>25</v>
      </c>
      <c r="F271" s="19">
        <f>IF(E271="","",ROUND(C271/1000/60/((E271/1000)^2*PI()/4),2))</f>
        <v>3.87</v>
      </c>
      <c r="G271" s="19">
        <f>IF(H271="","",ROUND(I271/H271*1000,0))</f>
        <v>613</v>
      </c>
      <c r="H271" s="85">
        <v>1</v>
      </c>
      <c r="I271" s="31">
        <f>IF(D271="","",IF(B271="○",J271*2,J271))</f>
        <v>0.61299999999999999</v>
      </c>
      <c r="J271">
        <f>IF(E271="","",ROUND(IF(E271&lt;=50,(0.0126+((0.01739-0.1087*(E271/1000))/(F271)^(1/2)))*(H271/(E271/1000))*(F271^2/(2*9.8)),10.666*$I$193^(-1.85)*(E271/1000)^(-4.87)*(D271/(1000*60))^1.85*H271),3))</f>
        <v>0.61299999999999999</v>
      </c>
    </row>
    <row r="272" spans="1:12" ht="16.5" customHeight="1">
      <c r="A272" s="2" t="s">
        <v>36</v>
      </c>
      <c r="B272" s="18" t="s">
        <v>155</v>
      </c>
      <c r="C272" s="18">
        <f t="shared" ref="C272:C275" si="20">IF(E272="","",ROUNDUP(IF(B272="あり",$H$91/2,$H$91)*1000/60,0))</f>
        <v>57</v>
      </c>
      <c r="D272" s="136">
        <f t="shared" ref="D272:D275" si="21">IF(E272="","",ROUNDUP(IF(B272="あり",$C$195/2,$C$195)/60,2))</f>
        <v>0.95</v>
      </c>
      <c r="E272" s="90">
        <v>20</v>
      </c>
      <c r="F272" s="19">
        <f t="shared" ref="F272:F275" si="22">IF(E272="","",ROUND(C272/1000/60/((E272/1000)^2*PI()/4),2))</f>
        <v>3.02</v>
      </c>
      <c r="G272" s="19">
        <f t="shared" ref="G272:G275" si="23">IF(H272="","",ROUND(I272/H272*1000,0))</f>
        <v>497</v>
      </c>
      <c r="H272" s="85">
        <v>1.8</v>
      </c>
      <c r="I272" s="31">
        <f t="shared" ref="I272:I275" si="24">IF(D272="","",IF(B272="○",J272*2,J272))</f>
        <v>0.89400000000000002</v>
      </c>
      <c r="J272">
        <f>IF(E272="","",ROUND(IF(E272&lt;=50,(0.0126+((0.01739-0.1087*(E272/1000))/(F272)^(1/2)))*(H272/(E272/1000))*(F272^2/(2*9.8)),10.666*$I$193^(-1.85)*(E272/1000)^(-4.87)*(D272/(1000*60))^1.85*H272),3))</f>
        <v>0.89400000000000002</v>
      </c>
      <c r="K272" s="15"/>
      <c r="L272" s="16"/>
    </row>
    <row r="273" spans="1:10" ht="16.5" customHeight="1">
      <c r="A273" s="2"/>
      <c r="B273" s="18"/>
      <c r="C273" s="18" t="str">
        <f t="shared" si="20"/>
        <v/>
      </c>
      <c r="D273" s="136" t="str">
        <f t="shared" si="21"/>
        <v/>
      </c>
      <c r="E273" s="85"/>
      <c r="F273" s="19" t="str">
        <f t="shared" si="22"/>
        <v/>
      </c>
      <c r="G273" s="19" t="str">
        <f t="shared" si="23"/>
        <v/>
      </c>
      <c r="H273" s="85"/>
      <c r="I273" s="31" t="str">
        <f t="shared" si="24"/>
        <v/>
      </c>
      <c r="J273" t="str">
        <f t="shared" ref="J273:J275" si="25">IF(E273="","",ROUND(IF(E273&lt;=50,(0.0126+((0.01739-0.1087*(E273/1000))/(F273)^(1/2)))*(H273/(E273/1000))*(F273^2/(2*9.8)),10.666*$I$193^(-1.85)*(E273/1000)^(-4.87)*(D273/(1000*60))^1.85*H273),3))</f>
        <v/>
      </c>
    </row>
    <row r="274" spans="1:10" ht="16.5" customHeight="1">
      <c r="A274" s="2"/>
      <c r="B274" s="18"/>
      <c r="C274" s="18" t="str">
        <f t="shared" si="20"/>
        <v/>
      </c>
      <c r="D274" s="136" t="str">
        <f t="shared" si="21"/>
        <v/>
      </c>
      <c r="E274" s="85"/>
      <c r="F274" s="19" t="str">
        <f t="shared" si="22"/>
        <v/>
      </c>
      <c r="G274" s="19" t="str">
        <f t="shared" si="23"/>
        <v/>
      </c>
      <c r="H274" s="85"/>
      <c r="I274" s="31" t="str">
        <f t="shared" si="24"/>
        <v/>
      </c>
      <c r="J274" t="str">
        <f t="shared" si="25"/>
        <v/>
      </c>
    </row>
    <row r="275" spans="1:10" ht="16.5" customHeight="1" thickBot="1">
      <c r="A275" s="17"/>
      <c r="B275" s="18"/>
      <c r="C275" s="18" t="str">
        <f t="shared" si="20"/>
        <v/>
      </c>
      <c r="D275" s="136" t="str">
        <f t="shared" si="21"/>
        <v/>
      </c>
      <c r="E275" s="86"/>
      <c r="F275" s="50" t="str">
        <f t="shared" si="22"/>
        <v/>
      </c>
      <c r="G275" s="50" t="str">
        <f t="shared" si="23"/>
        <v/>
      </c>
      <c r="H275" s="86"/>
      <c r="I275" s="31" t="str">
        <f t="shared" si="24"/>
        <v/>
      </c>
      <c r="J275" t="str">
        <f t="shared" si="25"/>
        <v/>
      </c>
    </row>
    <row r="276" spans="1:10" ht="16.5" customHeight="1" thickBot="1">
      <c r="A276" s="154" t="s">
        <v>39</v>
      </c>
      <c r="B276" s="155"/>
      <c r="C276" s="155"/>
      <c r="D276" s="155"/>
      <c r="E276" s="155"/>
      <c r="F276" s="155"/>
      <c r="G276" s="155"/>
      <c r="H276" s="156"/>
      <c r="I276" s="32">
        <f>SUM(I271:I275)</f>
        <v>1.5070000000000001</v>
      </c>
    </row>
    <row r="277" spans="1:10" ht="16.5" customHeight="1"/>
    <row r="278" spans="1:10" ht="16.5" customHeight="1">
      <c r="D278" s="157" t="s">
        <v>101</v>
      </c>
      <c r="E278" s="157"/>
      <c r="F278" s="35">
        <f>E260+I276</f>
        <v>3.8069999999999999</v>
      </c>
      <c r="G278" t="s">
        <v>56</v>
      </c>
    </row>
    <row r="279" spans="1:10" ht="16.5" customHeight="1">
      <c r="E279" s="14" t="s">
        <v>57</v>
      </c>
      <c r="F279" s="35">
        <f>ROUNDUP(F278/102,3)</f>
        <v>3.7999999999999999E-2</v>
      </c>
      <c r="G279" t="s">
        <v>58</v>
      </c>
    </row>
    <row r="280" spans="1:10" ht="16.5" customHeight="1"/>
    <row r="281" spans="1:10" ht="16.5" customHeight="1">
      <c r="C281" t="s">
        <v>97</v>
      </c>
    </row>
    <row r="282" spans="1:10" ht="16.5" customHeight="1">
      <c r="C282" s="59">
        <f>G250</f>
        <v>0.28199999999999997</v>
      </c>
      <c r="D282" s="36" t="s">
        <v>62</v>
      </c>
      <c r="E282" s="42">
        <f>F279</f>
        <v>3.7999999999999999E-2</v>
      </c>
      <c r="F282" s="36" t="s">
        <v>60</v>
      </c>
      <c r="G282" s="42">
        <f>C282-E282</f>
        <v>0.24399999999999997</v>
      </c>
      <c r="H282" t="s">
        <v>58</v>
      </c>
    </row>
    <row r="283" spans="1:10" ht="16.5" customHeight="1" thickBot="1">
      <c r="F283" s="4" t="s">
        <v>57</v>
      </c>
      <c r="G283" s="41">
        <f>ROUNDDOWN(G282,2)</f>
        <v>0.24</v>
      </c>
      <c r="H283" t="s">
        <v>58</v>
      </c>
    </row>
    <row r="284" spans="1:10" ht="16.5" customHeight="1">
      <c r="G284" s="150" t="s">
        <v>88</v>
      </c>
      <c r="H284" s="150"/>
    </row>
    <row r="285" spans="1:10" ht="16.5" customHeight="1">
      <c r="G285" s="71"/>
      <c r="H285" s="71"/>
    </row>
    <row r="286" spans="1:10" ht="16.5" customHeight="1">
      <c r="B286" s="221" t="s">
        <v>126</v>
      </c>
      <c r="C286" s="221"/>
      <c r="D286" s="221"/>
      <c r="E286" s="221"/>
      <c r="F286" s="221"/>
      <c r="G286" s="221"/>
      <c r="H286" s="221"/>
    </row>
    <row r="287" spans="1:10" ht="16.5" customHeight="1">
      <c r="B287" s="221"/>
      <c r="C287" s="221"/>
      <c r="D287" s="221"/>
      <c r="E287" s="221"/>
      <c r="F287" s="221"/>
      <c r="G287" s="221"/>
      <c r="H287" s="221"/>
    </row>
    <row r="288" spans="1:10" ht="16.5" customHeight="1">
      <c r="B288" s="221"/>
      <c r="C288" s="221"/>
      <c r="D288" s="221"/>
      <c r="E288" s="221"/>
      <c r="F288" s="221"/>
      <c r="G288" s="221"/>
      <c r="H288" s="221"/>
    </row>
    <row r="289" spans="2:9" ht="16.5" customHeight="1">
      <c r="B289" s="221"/>
      <c r="C289" s="221"/>
      <c r="D289" s="221"/>
      <c r="E289" s="221"/>
      <c r="F289" s="221"/>
      <c r="G289" s="221"/>
      <c r="H289" s="221"/>
    </row>
    <row r="290" spans="2:9" ht="16.5" customHeight="1">
      <c r="B290" s="221"/>
      <c r="C290" s="221"/>
      <c r="D290" s="221"/>
      <c r="E290" s="221"/>
      <c r="F290" s="221"/>
      <c r="G290" s="221"/>
      <c r="H290" s="221"/>
    </row>
    <row r="291" spans="2:9" ht="16.5" customHeight="1">
      <c r="G291" s="71"/>
      <c r="H291" s="71"/>
    </row>
    <row r="292" spans="2:9" ht="16.5" customHeight="1">
      <c r="G292" s="71"/>
      <c r="H292" s="71"/>
    </row>
    <row r="293" spans="2:9" ht="16.5" customHeight="1"/>
    <row r="294" spans="2:9" ht="16.5" customHeight="1"/>
    <row r="295" spans="2:9" ht="16.5" customHeight="1">
      <c r="I295" s="221"/>
    </row>
    <row r="296" spans="2:9" ht="16.5" customHeight="1">
      <c r="I296" s="221"/>
    </row>
    <row r="297" spans="2:9" ht="16.5" customHeight="1">
      <c r="I297" s="221"/>
    </row>
    <row r="298" spans="2:9" ht="16.5" customHeight="1">
      <c r="I298" s="221"/>
    </row>
    <row r="299" spans="2:9" ht="16.5" customHeight="1">
      <c r="I299" s="221"/>
    </row>
    <row r="300" spans="2:9" ht="16.5" customHeight="1">
      <c r="I300" s="221"/>
    </row>
    <row r="301" spans="2:9" ht="16.5" customHeight="1">
      <c r="I301" s="221"/>
    </row>
    <row r="302" spans="2:9" ht="16.5" customHeight="1">
      <c r="I302" s="221"/>
    </row>
    <row r="303" spans="2:9" ht="16.5" customHeight="1">
      <c r="I303" s="221"/>
    </row>
    <row r="304" spans="2:9" ht="16.5" customHeight="1">
      <c r="I304" s="221"/>
    </row>
    <row r="305" spans="1:9" ht="16.5" customHeight="1">
      <c r="I305" s="221"/>
    </row>
    <row r="306" spans="1:9" ht="16.5" customHeight="1">
      <c r="I306" s="221"/>
    </row>
    <row r="307" spans="1:9" ht="16.5" customHeight="1">
      <c r="I307" s="221"/>
    </row>
    <row r="308" spans="1:9" ht="16.5" customHeight="1">
      <c r="I308" s="221"/>
    </row>
    <row r="309" spans="1:9" ht="16.5" customHeight="1">
      <c r="I309" s="221"/>
    </row>
    <row r="310" spans="1:9" ht="16.5" customHeight="1">
      <c r="I310" s="221"/>
    </row>
    <row r="311" spans="1:9" ht="16.5" customHeight="1">
      <c r="I311" s="221"/>
    </row>
    <row r="312" spans="1:9" ht="16.5" customHeight="1">
      <c r="I312" s="221"/>
    </row>
    <row r="313" spans="1:9" ht="16.5" customHeight="1">
      <c r="I313" s="221"/>
    </row>
    <row r="314" spans="1:9" ht="16.5" customHeight="1"/>
    <row r="315" spans="1:9" ht="16.5" customHeight="1">
      <c r="B315" s="222" t="s">
        <v>124</v>
      </c>
      <c r="C315" s="223"/>
      <c r="D315" s="223"/>
      <c r="E315" s="223"/>
      <c r="F315" s="223"/>
      <c r="G315" s="223"/>
      <c r="H315" s="224"/>
    </row>
    <row r="316" spans="1:9" ht="16.5" customHeight="1">
      <c r="B316" s="225"/>
      <c r="C316" s="226"/>
      <c r="D316" s="226"/>
      <c r="E316" s="226"/>
      <c r="F316" s="226"/>
      <c r="G316" s="226"/>
      <c r="H316" s="227"/>
    </row>
    <row r="317" spans="1:9" ht="37.5" customHeight="1">
      <c r="A317" s="219" t="s">
        <v>151</v>
      </c>
      <c r="B317" s="219"/>
      <c r="C317" s="219"/>
      <c r="D317" s="219"/>
      <c r="E317" s="219"/>
      <c r="F317" s="219"/>
      <c r="G317" s="219"/>
      <c r="H317" s="219"/>
      <c r="I317" s="219"/>
    </row>
    <row r="318" spans="1:9" ht="37.5" customHeight="1">
      <c r="A318" s="219"/>
      <c r="B318" s="219"/>
      <c r="C318" s="219"/>
      <c r="D318" s="219"/>
      <c r="E318" s="219"/>
      <c r="F318" s="219"/>
      <c r="G318" s="219"/>
      <c r="H318" s="219"/>
      <c r="I318" s="219"/>
    </row>
    <row r="319" spans="1:9" ht="37.5" customHeight="1">
      <c r="A319" s="219"/>
      <c r="B319" s="219"/>
      <c r="C319" s="219"/>
      <c r="D319" s="219"/>
      <c r="E319" s="219"/>
      <c r="F319" s="219"/>
      <c r="G319" s="219"/>
      <c r="H319" s="219"/>
      <c r="I319" s="219"/>
    </row>
    <row r="320" spans="1:9" ht="37.5" customHeight="1">
      <c r="A320" s="219"/>
      <c r="B320" s="219"/>
      <c r="C320" s="219"/>
      <c r="D320" s="219"/>
      <c r="E320" s="219"/>
      <c r="F320" s="219"/>
      <c r="G320" s="219"/>
      <c r="H320" s="219"/>
      <c r="I320" s="219"/>
    </row>
    <row r="321" spans="1:9" ht="37.5" customHeight="1">
      <c r="A321" s="219"/>
      <c r="B321" s="219"/>
      <c r="C321" s="219"/>
      <c r="D321" s="219"/>
      <c r="E321" s="219"/>
      <c r="F321" s="219"/>
      <c r="G321" s="219"/>
      <c r="H321" s="219"/>
      <c r="I321" s="219"/>
    </row>
    <row r="322" spans="1:9" ht="16.5" customHeight="1"/>
    <row r="323" spans="1:9" ht="16.5" customHeight="1">
      <c r="A323" s="69" t="s">
        <v>121</v>
      </c>
      <c r="B323" t="s">
        <v>122</v>
      </c>
    </row>
    <row r="324" spans="1:9" ht="16.5" customHeight="1">
      <c r="C324" s="109" t="s">
        <v>123</v>
      </c>
    </row>
    <row r="325" spans="1:9" ht="16.5" customHeight="1">
      <c r="C325" s="109"/>
    </row>
    <row r="326" spans="1:9" ht="16.5" customHeight="1">
      <c r="C326" s="151" t="s">
        <v>71</v>
      </c>
      <c r="D326" s="151"/>
      <c r="E326" s="151"/>
      <c r="F326" s="91">
        <v>25</v>
      </c>
      <c r="G326" t="s">
        <v>72</v>
      </c>
    </row>
    <row r="327" spans="1:9" ht="16.5" customHeight="1">
      <c r="C327" s="176" t="s">
        <v>73</v>
      </c>
      <c r="D327" s="176"/>
      <c r="E327" s="176"/>
      <c r="F327" s="81">
        <v>9.8000000000000007</v>
      </c>
      <c r="G327" t="s">
        <v>74</v>
      </c>
    </row>
    <row r="328" spans="1:9" ht="16.5" customHeight="1">
      <c r="C328" s="151" t="s">
        <v>75</v>
      </c>
      <c r="D328" s="151"/>
      <c r="E328" s="151"/>
      <c r="F328" s="2">
        <f>H91</f>
        <v>6.8</v>
      </c>
      <c r="G328" t="s">
        <v>74</v>
      </c>
    </row>
    <row r="329" spans="1:9" ht="16.5" customHeight="1">
      <c r="C329" s="151" t="s">
        <v>76</v>
      </c>
      <c r="D329" s="151"/>
      <c r="E329" s="151"/>
      <c r="F329" s="2">
        <f>ROUND(F327/F328*100,0)</f>
        <v>144</v>
      </c>
      <c r="G329" t="s">
        <v>77</v>
      </c>
    </row>
    <row r="330" spans="1:9" ht="16.5" customHeight="1">
      <c r="E330" s="218" t="str">
        <f>IF(F329&gt;199,"設計給水量に対し、実給水量が２００％を超えるため、定流量弁若しくは減圧弁の設置による流量調整が必要","")</f>
        <v/>
      </c>
      <c r="F330" s="218"/>
      <c r="G330" s="218"/>
      <c r="H330" s="218"/>
      <c r="I330" s="218"/>
    </row>
    <row r="331" spans="1:9" ht="16.5" customHeight="1">
      <c r="E331" s="218"/>
      <c r="F331" s="218"/>
      <c r="G331" s="218"/>
      <c r="H331" s="218"/>
      <c r="I331" s="218"/>
    </row>
    <row r="332" spans="1:9" ht="16.5" customHeight="1"/>
    <row r="333" spans="1:9" ht="16.5" customHeight="1">
      <c r="A333" s="240" t="s">
        <v>152</v>
      </c>
      <c r="B333" s="241"/>
      <c r="C333" s="241"/>
      <c r="D333" s="241"/>
      <c r="E333" s="241"/>
      <c r="F333" s="241"/>
      <c r="G333" s="241"/>
      <c r="H333" s="241"/>
      <c r="I333" s="241"/>
    </row>
    <row r="334" spans="1:9" ht="16.5" customHeight="1">
      <c r="A334" s="241"/>
      <c r="B334" s="241"/>
      <c r="C334" s="241"/>
      <c r="D334" s="241"/>
      <c r="E334" s="241"/>
      <c r="F334" s="241"/>
      <c r="G334" s="241"/>
      <c r="H334" s="241"/>
      <c r="I334" s="241"/>
    </row>
    <row r="335" spans="1:9" ht="16.5" customHeight="1">
      <c r="A335" s="241"/>
      <c r="B335" s="241"/>
      <c r="C335" s="241"/>
      <c r="D335" s="241"/>
      <c r="E335" s="241"/>
      <c r="F335" s="241"/>
      <c r="G335" s="241"/>
      <c r="H335" s="241"/>
      <c r="I335" s="241"/>
    </row>
    <row r="336" spans="1:9" ht="14.25" customHeight="1">
      <c r="A336" s="241"/>
      <c r="B336" s="241"/>
      <c r="C336" s="241"/>
      <c r="D336" s="241"/>
      <c r="E336" s="241"/>
      <c r="F336" s="241"/>
      <c r="G336" s="241"/>
      <c r="H336" s="241"/>
      <c r="I336" s="241"/>
    </row>
    <row r="337" spans="1:9" ht="14.25" customHeight="1">
      <c r="A337" s="241"/>
      <c r="B337" s="241"/>
      <c r="C337" s="241"/>
      <c r="D337" s="241"/>
      <c r="E337" s="241"/>
      <c r="F337" s="241"/>
      <c r="G337" s="241"/>
      <c r="H337" s="241"/>
      <c r="I337" s="241"/>
    </row>
    <row r="338" spans="1:9" ht="14.25" customHeight="1">
      <c r="A338" s="241"/>
      <c r="B338" s="241"/>
      <c r="C338" s="241"/>
      <c r="D338" s="241"/>
      <c r="E338" s="241"/>
      <c r="F338" s="241"/>
      <c r="G338" s="241"/>
      <c r="H338" s="241"/>
      <c r="I338" s="241"/>
    </row>
    <row r="339" spans="1:9" ht="14.25" customHeight="1">
      <c r="A339" s="241"/>
      <c r="B339" s="241"/>
      <c r="C339" s="241"/>
      <c r="D339" s="241"/>
      <c r="E339" s="241"/>
      <c r="F339" s="241"/>
      <c r="G339" s="241"/>
      <c r="H339" s="241"/>
      <c r="I339" s="241"/>
    </row>
    <row r="340" spans="1:9">
      <c r="A340" s="241"/>
      <c r="B340" s="241"/>
      <c r="C340" s="241"/>
      <c r="D340" s="241"/>
      <c r="E340" s="241"/>
      <c r="F340" s="241"/>
      <c r="G340" s="241"/>
      <c r="H340" s="241"/>
      <c r="I340" s="241"/>
    </row>
    <row r="341" spans="1:9">
      <c r="A341" s="241"/>
      <c r="B341" s="241"/>
      <c r="C341" s="241"/>
      <c r="D341" s="241"/>
      <c r="E341" s="241"/>
      <c r="F341" s="241"/>
      <c r="G341" s="241"/>
      <c r="H341" s="241"/>
      <c r="I341" s="241"/>
    </row>
  </sheetData>
  <sheetProtection sheet="1" objects="1" scenarios="1"/>
  <mergeCells count="56">
    <mergeCell ref="C183:D183"/>
    <mergeCell ref="C184:D184"/>
    <mergeCell ref="C185:D185"/>
    <mergeCell ref="D187:F187"/>
    <mergeCell ref="A333:I341"/>
    <mergeCell ref="C328:E328"/>
    <mergeCell ref="A317:I321"/>
    <mergeCell ref="C326:E326"/>
    <mergeCell ref="A1:D1"/>
    <mergeCell ref="A81:I84"/>
    <mergeCell ref="A94:I95"/>
    <mergeCell ref="B13:C13"/>
    <mergeCell ref="B12:C12"/>
    <mergeCell ref="B11:C11"/>
    <mergeCell ref="B10:C10"/>
    <mergeCell ref="B9:C9"/>
    <mergeCell ref="B8:C8"/>
    <mergeCell ref="A14:E14"/>
    <mergeCell ref="A6:I6"/>
    <mergeCell ref="A20:I20"/>
    <mergeCell ref="A22:I22"/>
    <mergeCell ref="A24:I24"/>
    <mergeCell ref="G9:G14"/>
    <mergeCell ref="H9:I14"/>
    <mergeCell ref="A31:D31"/>
    <mergeCell ref="A16:H17"/>
    <mergeCell ref="A136:H137"/>
    <mergeCell ref="A25:I25"/>
    <mergeCell ref="C327:E327"/>
    <mergeCell ref="A205:H205"/>
    <mergeCell ref="A30:D30"/>
    <mergeCell ref="A37:I38"/>
    <mergeCell ref="E91:G91"/>
    <mergeCell ref="A103:I104"/>
    <mergeCell ref="E181:I181"/>
    <mergeCell ref="A173:I173"/>
    <mergeCell ref="B46:H47"/>
    <mergeCell ref="C49:G49"/>
    <mergeCell ref="G30:I33"/>
    <mergeCell ref="C43:F43"/>
    <mergeCell ref="B178:C178"/>
    <mergeCell ref="C182:D182"/>
    <mergeCell ref="E330:I331"/>
    <mergeCell ref="A238:H240"/>
    <mergeCell ref="C262:H263"/>
    <mergeCell ref="I295:I313"/>
    <mergeCell ref="B315:H316"/>
    <mergeCell ref="B286:H290"/>
    <mergeCell ref="C329:E329"/>
    <mergeCell ref="D278:E278"/>
    <mergeCell ref="A276:H276"/>
    <mergeCell ref="C257:I258"/>
    <mergeCell ref="C260:D260"/>
    <mergeCell ref="G284:H284"/>
    <mergeCell ref="A267:E267"/>
    <mergeCell ref="C264:H265"/>
  </mergeCells>
  <phoneticPr fontId="2"/>
  <dataValidations disablePrompts="1" count="1">
    <dataValidation type="list" allowBlank="1" showInputMessage="1" showErrorMessage="1" sqref="B271:B275 B195:B199">
      <formula1>$I$191:$I$192</formula1>
    </dataValidation>
  </dataValidations>
  <pageMargins left="0.6692913385826772" right="0.39370078740157483" top="0.51181102362204722" bottom="0.51181102362204722" header="0.31496062992125984" footer="0.31496062992125984"/>
  <pageSetup paperSize="9" scale="94" orientation="portrait" r:id="rId1"/>
  <rowBreaks count="1" manualBreakCount="1">
    <brk id="137" max="8" man="1"/>
  </rowBreaks>
  <drawing r:id="rId2"/>
</worksheet>
</file>

<file path=xl/worksheets/sheet3.xml><?xml version="1.0" encoding="utf-8"?>
<worksheet xmlns="http://schemas.openxmlformats.org/spreadsheetml/2006/main" xmlns:r="http://schemas.openxmlformats.org/officeDocument/2006/relationships">
  <dimension ref="A1:L389"/>
  <sheetViews>
    <sheetView view="pageBreakPreview" topLeftCell="A109" zoomScale="110" zoomScaleNormal="160" zoomScaleSheetLayoutView="110" workbookViewId="0">
      <selection activeCell="E363" sqref="E363:I364"/>
    </sheetView>
  </sheetViews>
  <sheetFormatPr defaultRowHeight="12"/>
  <cols>
    <col min="1" max="1" width="11.140625" customWidth="1"/>
    <col min="2" max="2" width="5.5703125" customWidth="1"/>
    <col min="3" max="3" width="12.5703125" customWidth="1"/>
    <col min="4" max="4" width="12.140625" customWidth="1"/>
    <col min="5" max="5" width="15.140625" customWidth="1"/>
    <col min="6" max="6" width="15.42578125" customWidth="1"/>
    <col min="7" max="7" width="13" customWidth="1"/>
    <col min="8" max="8" width="13.7109375" customWidth="1"/>
    <col min="9" max="9" width="9" customWidth="1"/>
  </cols>
  <sheetData>
    <row r="1" spans="1:9" ht="24.75">
      <c r="A1" s="147" t="s">
        <v>102</v>
      </c>
      <c r="B1" s="147"/>
      <c r="C1" s="147"/>
      <c r="D1" s="147"/>
      <c r="E1" s="147"/>
      <c r="F1" s="147"/>
      <c r="G1" s="147"/>
      <c r="H1" s="147"/>
      <c r="I1" s="147"/>
    </row>
    <row r="2" spans="1:9" ht="24">
      <c r="A2" s="61"/>
      <c r="B2" s="61"/>
      <c r="C2" s="244" t="s">
        <v>132</v>
      </c>
      <c r="D2" s="245"/>
      <c r="E2" s="246"/>
      <c r="F2" s="61"/>
      <c r="G2" s="61"/>
      <c r="H2" s="61"/>
      <c r="I2" s="61"/>
    </row>
    <row r="3" spans="1:9" ht="17.25" customHeight="1">
      <c r="A3" s="61"/>
      <c r="B3" s="61"/>
      <c r="C3" s="247"/>
      <c r="D3" s="248"/>
      <c r="E3" s="249"/>
      <c r="F3" s="61"/>
      <c r="G3" s="148" t="s">
        <v>103</v>
      </c>
      <c r="H3" s="148"/>
      <c r="I3" s="148"/>
    </row>
    <row r="4" spans="1:9" ht="17.25" customHeight="1">
      <c r="A4" s="61"/>
      <c r="B4" s="61"/>
      <c r="C4" s="61"/>
      <c r="D4" s="61"/>
      <c r="E4" s="61"/>
      <c r="F4" s="61"/>
      <c r="G4" s="63"/>
      <c r="H4" s="63"/>
      <c r="I4" s="63"/>
    </row>
    <row r="5" spans="1:9" ht="26.25" customHeight="1">
      <c r="A5" s="145" t="s">
        <v>104</v>
      </c>
      <c r="B5" s="145"/>
      <c r="C5" s="145"/>
      <c r="D5" s="146"/>
      <c r="E5" s="146"/>
      <c r="F5" s="146"/>
      <c r="G5" s="146"/>
      <c r="H5" s="146"/>
      <c r="I5" s="62"/>
    </row>
    <row r="6" spans="1:9" ht="26.25" customHeight="1">
      <c r="A6" s="145" t="s">
        <v>105</v>
      </c>
      <c r="B6" s="145"/>
      <c r="C6" s="145"/>
      <c r="D6" s="146"/>
      <c r="E6" s="146"/>
      <c r="F6" s="146"/>
      <c r="G6" s="146"/>
      <c r="H6" s="146"/>
      <c r="I6" s="62"/>
    </row>
    <row r="7" spans="1:9" ht="26.25" customHeight="1">
      <c r="A7" s="149" t="s">
        <v>106</v>
      </c>
      <c r="B7" s="149"/>
      <c r="C7" s="149"/>
      <c r="D7" s="146"/>
      <c r="E7" s="146"/>
      <c r="F7" s="146"/>
      <c r="G7" s="146"/>
      <c r="H7" s="146"/>
      <c r="I7" s="62"/>
    </row>
    <row r="8" spans="1:9" ht="26.25" customHeight="1">
      <c r="A8" s="145" t="s">
        <v>107</v>
      </c>
      <c r="B8" s="145"/>
      <c r="C8" s="145"/>
      <c r="D8" s="146"/>
      <c r="E8" s="146"/>
      <c r="F8" s="146"/>
      <c r="G8" s="146"/>
      <c r="H8" s="146"/>
      <c r="I8" s="62"/>
    </row>
    <row r="9" spans="1:9" ht="17.25">
      <c r="A9" s="204"/>
      <c r="B9" s="204"/>
      <c r="C9" s="204"/>
      <c r="D9" s="204"/>
    </row>
    <row r="11" spans="1:9" ht="17.25">
      <c r="A11" s="48" t="s">
        <v>1</v>
      </c>
      <c r="B11" s="48"/>
    </row>
    <row r="12" spans="1:9" ht="17.25">
      <c r="A12" s="48"/>
      <c r="B12" s="48"/>
    </row>
    <row r="13" spans="1:9">
      <c r="A13" s="10" t="s">
        <v>2</v>
      </c>
      <c r="B13" s="10"/>
    </row>
    <row r="14" spans="1:9">
      <c r="A14" s="10"/>
      <c r="B14" s="10"/>
    </row>
    <row r="15" spans="1:9">
      <c r="A15" s="10"/>
      <c r="B15" s="10"/>
    </row>
    <row r="17" spans="1:9" ht="32.25" customHeight="1" thickBot="1">
      <c r="A17" s="3" t="s">
        <v>6</v>
      </c>
      <c r="B17" s="205" t="s">
        <v>4</v>
      </c>
      <c r="C17" s="206"/>
      <c r="D17" s="3" t="s">
        <v>22</v>
      </c>
      <c r="E17" s="3" t="s">
        <v>7</v>
      </c>
      <c r="F17" s="3" t="s">
        <v>23</v>
      </c>
      <c r="G17" s="120" t="s">
        <v>5</v>
      </c>
    </row>
    <row r="18" spans="1:9" ht="17.25" customHeight="1">
      <c r="A18" s="123">
        <v>1</v>
      </c>
      <c r="B18" s="207" t="s">
        <v>95</v>
      </c>
      <c r="C18" s="208"/>
      <c r="D18" s="123">
        <v>70</v>
      </c>
      <c r="E18" s="123">
        <v>95</v>
      </c>
      <c r="F18" s="119">
        <f>D18*E18</f>
        <v>6650</v>
      </c>
      <c r="G18" s="209">
        <v>9</v>
      </c>
      <c r="H18" s="212" t="s">
        <v>130</v>
      </c>
      <c r="I18" s="213"/>
    </row>
    <row r="19" spans="1:9" ht="17.25" customHeight="1">
      <c r="A19" s="123"/>
      <c r="B19" s="207"/>
      <c r="C19" s="208"/>
      <c r="D19" s="123"/>
      <c r="E19" s="123"/>
      <c r="F19" s="119">
        <f t="shared" ref="F19:F22" si="0">D19*E19</f>
        <v>0</v>
      </c>
      <c r="G19" s="210"/>
      <c r="H19" s="214"/>
      <c r="I19" s="213"/>
    </row>
    <row r="20" spans="1:9" ht="17.25" customHeight="1">
      <c r="A20" s="123"/>
      <c r="B20" s="207"/>
      <c r="C20" s="208"/>
      <c r="D20" s="123"/>
      <c r="E20" s="123"/>
      <c r="F20" s="119">
        <f t="shared" si="0"/>
        <v>0</v>
      </c>
      <c r="G20" s="210"/>
      <c r="H20" s="214"/>
      <c r="I20" s="213"/>
    </row>
    <row r="21" spans="1:9" ht="17.25" customHeight="1">
      <c r="A21" s="123"/>
      <c r="B21" s="207"/>
      <c r="C21" s="208"/>
      <c r="D21" s="123"/>
      <c r="E21" s="123"/>
      <c r="F21" s="119">
        <f t="shared" si="0"/>
        <v>0</v>
      </c>
      <c r="G21" s="210"/>
      <c r="H21" s="214"/>
      <c r="I21" s="213"/>
    </row>
    <row r="22" spans="1:9" ht="17.25" customHeight="1">
      <c r="A22" s="123"/>
      <c r="B22" s="207"/>
      <c r="C22" s="208"/>
      <c r="D22" s="123"/>
      <c r="E22" s="123"/>
      <c r="F22" s="119">
        <f t="shared" si="0"/>
        <v>0</v>
      </c>
      <c r="G22" s="210"/>
      <c r="H22" s="214"/>
      <c r="I22" s="213"/>
    </row>
    <row r="23" spans="1:9" ht="17.25" customHeight="1" thickBot="1">
      <c r="A23" s="215" t="s">
        <v>8</v>
      </c>
      <c r="B23" s="216"/>
      <c r="C23" s="216"/>
      <c r="D23" s="216"/>
      <c r="E23" s="217"/>
      <c r="F23" s="119">
        <f>SUM(F18:F22)</f>
        <v>6650</v>
      </c>
      <c r="G23" s="211"/>
      <c r="H23" s="214"/>
      <c r="I23" s="213"/>
    </row>
    <row r="24" spans="1:9" ht="17.25" customHeight="1">
      <c r="A24" s="118"/>
      <c r="B24" s="118"/>
      <c r="C24" s="118"/>
      <c r="D24" s="118"/>
      <c r="E24" s="118"/>
      <c r="F24" s="2">
        <f>ROUNDUP(F23/1000,0)</f>
        <v>7</v>
      </c>
      <c r="G24" s="6" t="s">
        <v>24</v>
      </c>
    </row>
    <row r="25" spans="1:9" ht="17.25" customHeight="1">
      <c r="A25" s="114"/>
      <c r="B25" s="115"/>
      <c r="C25" s="115"/>
      <c r="D25" s="115"/>
      <c r="E25" s="115"/>
      <c r="F25" s="115"/>
      <c r="G25" s="115"/>
      <c r="H25" s="115"/>
    </row>
    <row r="26" spans="1:9">
      <c r="A26" s="10" t="s">
        <v>9</v>
      </c>
      <c r="B26" s="10"/>
    </row>
    <row r="27" spans="1:9" ht="36.75" customHeight="1">
      <c r="A27" s="199" t="s">
        <v>127</v>
      </c>
      <c r="B27" s="199"/>
      <c r="C27" s="199"/>
      <c r="D27" s="199"/>
      <c r="E27" s="199"/>
      <c r="F27" s="199"/>
      <c r="G27" s="199"/>
      <c r="H27" s="199"/>
      <c r="I27" s="199"/>
    </row>
    <row r="28" spans="1:9">
      <c r="A28" s="11" t="s">
        <v>11</v>
      </c>
      <c r="B28" s="11"/>
    </row>
    <row r="29" spans="1:9" ht="43.5" customHeight="1">
      <c r="A29" s="199" t="s">
        <v>13</v>
      </c>
      <c r="B29" s="199"/>
      <c r="C29" s="199"/>
      <c r="D29" s="199"/>
      <c r="E29" s="199"/>
      <c r="F29" s="199"/>
      <c r="G29" s="199"/>
      <c r="H29" s="199"/>
      <c r="I29" s="199"/>
    </row>
    <row r="30" spans="1:9">
      <c r="A30" s="11" t="s">
        <v>12</v>
      </c>
      <c r="B30" s="11"/>
    </row>
    <row r="31" spans="1:9" ht="48.75" customHeight="1">
      <c r="A31" s="199" t="s">
        <v>14</v>
      </c>
      <c r="B31" s="199"/>
      <c r="C31" s="199"/>
      <c r="D31" s="199"/>
      <c r="E31" s="199"/>
      <c r="F31" s="199"/>
      <c r="G31" s="199"/>
      <c r="H31" s="199"/>
      <c r="I31" s="199"/>
    </row>
    <row r="32" spans="1:9" ht="35.25" customHeight="1">
      <c r="A32" s="199" t="s">
        <v>15</v>
      </c>
      <c r="B32" s="199"/>
      <c r="C32" s="199"/>
      <c r="D32" s="199"/>
      <c r="E32" s="199"/>
      <c r="F32" s="199"/>
      <c r="G32" s="199"/>
      <c r="H32" s="199"/>
      <c r="I32" s="199"/>
    </row>
    <row r="33" spans="1:9" ht="16.5" customHeight="1">
      <c r="E33" s="96"/>
    </row>
    <row r="34" spans="1:9" ht="16.5" customHeight="1">
      <c r="C34" s="96" t="s">
        <v>16</v>
      </c>
      <c r="E34" s="96" t="s">
        <v>17</v>
      </c>
      <c r="G34" s="96" t="s">
        <v>20</v>
      </c>
    </row>
    <row r="35" spans="1:9" ht="16.5" customHeight="1">
      <c r="C35" s="123"/>
      <c r="D35" s="96" t="s">
        <v>18</v>
      </c>
      <c r="E35" s="124"/>
      <c r="F35" s="96" t="s">
        <v>19</v>
      </c>
      <c r="G35" s="122">
        <f>C35*E35</f>
        <v>0</v>
      </c>
      <c r="H35" t="s">
        <v>24</v>
      </c>
    </row>
    <row r="36" spans="1:9" ht="16.5" customHeight="1" thickBot="1"/>
    <row r="37" spans="1:9" ht="16.5" customHeight="1" thickBot="1">
      <c r="A37" s="157" t="s">
        <v>21</v>
      </c>
      <c r="B37" s="157"/>
      <c r="C37" s="157"/>
      <c r="D37" s="186"/>
      <c r="E37" s="23">
        <f>IF(F24=0,G35,F24)</f>
        <v>7</v>
      </c>
      <c r="F37" s="6" t="s">
        <v>24</v>
      </c>
      <c r="G37" s="201"/>
      <c r="H37" s="201"/>
      <c r="I37" s="201"/>
    </row>
    <row r="38" spans="1:9" ht="16.5" customHeight="1" thickBot="1">
      <c r="A38" s="157" t="s">
        <v>64</v>
      </c>
      <c r="B38" s="157"/>
      <c r="C38" s="157"/>
      <c r="D38" s="186"/>
      <c r="E38" s="125">
        <f>E37*30</f>
        <v>210</v>
      </c>
      <c r="F38" s="6" t="s">
        <v>65</v>
      </c>
      <c r="G38" s="201"/>
      <c r="H38" s="201"/>
      <c r="I38" s="201"/>
    </row>
    <row r="39" spans="1:9" ht="16.5" customHeight="1">
      <c r="A39" s="96"/>
      <c r="B39" s="96"/>
      <c r="C39" s="96"/>
      <c r="D39" s="118"/>
      <c r="E39" s="39"/>
      <c r="F39" s="6"/>
      <c r="G39" s="201"/>
      <c r="H39" s="201"/>
      <c r="I39" s="201"/>
    </row>
    <row r="40" spans="1:9" ht="23.25" customHeight="1">
      <c r="A40" s="158" t="s">
        <v>128</v>
      </c>
      <c r="B40" s="159"/>
      <c r="C40" s="159"/>
      <c r="D40" s="159"/>
      <c r="E40" s="159"/>
      <c r="F40" s="159"/>
      <c r="G40" s="159"/>
      <c r="H40" s="159"/>
      <c r="I40" s="160"/>
    </row>
    <row r="41" spans="1:9" ht="23.25" customHeight="1">
      <c r="A41" s="161"/>
      <c r="B41" s="162"/>
      <c r="C41" s="162"/>
      <c r="D41" s="162"/>
      <c r="E41" s="162"/>
      <c r="F41" s="162"/>
      <c r="G41" s="162"/>
      <c r="H41" s="162"/>
      <c r="I41" s="163"/>
    </row>
    <row r="42" spans="1:9" ht="23.25" customHeight="1">
      <c r="A42" s="164"/>
      <c r="B42" s="165"/>
      <c r="C42" s="165"/>
      <c r="D42" s="165"/>
      <c r="E42" s="165"/>
      <c r="F42" s="165"/>
      <c r="G42" s="165"/>
      <c r="H42" s="165"/>
      <c r="I42" s="166"/>
    </row>
    <row r="43" spans="1:9" ht="16.5" customHeight="1">
      <c r="G43" s="97"/>
      <c r="H43" s="97"/>
      <c r="I43" s="97"/>
    </row>
    <row r="44" spans="1:9" ht="16.5" customHeight="1">
      <c r="A44" s="48" t="s">
        <v>44</v>
      </c>
      <c r="B44" s="48"/>
    </row>
    <row r="45" spans="1:9" ht="16.5" customHeight="1">
      <c r="A45" s="48"/>
      <c r="B45" s="48"/>
    </row>
    <row r="46" spans="1:9" ht="16.5" customHeight="1">
      <c r="A46" s="202" t="s">
        <v>46</v>
      </c>
      <c r="B46" s="202"/>
      <c r="C46" s="202"/>
      <c r="D46" s="202"/>
      <c r="E46" s="202"/>
      <c r="F46" s="202"/>
      <c r="G46" s="202"/>
      <c r="H46" s="202"/>
      <c r="I46" s="202"/>
    </row>
    <row r="47" spans="1:9" ht="16.5" customHeight="1">
      <c r="A47" s="202"/>
      <c r="B47" s="202"/>
      <c r="C47" s="202"/>
      <c r="D47" s="202"/>
      <c r="E47" s="202"/>
      <c r="F47" s="202"/>
      <c r="G47" s="202"/>
      <c r="H47" s="202"/>
      <c r="I47" s="202"/>
    </row>
    <row r="48" spans="1:9" ht="16.5" customHeight="1" thickBot="1">
      <c r="A48" s="99"/>
      <c r="B48" s="99"/>
      <c r="C48" s="99"/>
      <c r="D48" s="99"/>
      <c r="E48" s="99"/>
      <c r="F48" s="27" t="s">
        <v>49</v>
      </c>
      <c r="G48" s="99"/>
      <c r="H48" s="99"/>
      <c r="I48" s="99"/>
    </row>
    <row r="49" spans="1:9" ht="16.5" customHeight="1" thickBot="1">
      <c r="A49" s="99"/>
      <c r="B49" s="99"/>
      <c r="C49" s="102" t="s">
        <v>47</v>
      </c>
      <c r="D49" s="102">
        <f>E37</f>
        <v>7</v>
      </c>
      <c r="E49" s="102" t="s">
        <v>18</v>
      </c>
      <c r="F49" s="126">
        <v>60</v>
      </c>
      <c r="G49" s="28">
        <f>ROUNDUP(D49*F49/100,1)</f>
        <v>4.2</v>
      </c>
      <c r="H49" s="93" t="s">
        <v>50</v>
      </c>
      <c r="I49" s="99"/>
    </row>
    <row r="50" spans="1:9" ht="16.5" customHeight="1">
      <c r="F50" s="98"/>
      <c r="H50" s="30" t="s">
        <v>52</v>
      </c>
    </row>
    <row r="51" spans="1:9" ht="16.5" customHeight="1" thickBot="1">
      <c r="F51" s="98"/>
      <c r="H51" s="30"/>
    </row>
    <row r="52" spans="1:9" ht="16.5" customHeight="1" thickBot="1">
      <c r="C52" s="151" t="s">
        <v>129</v>
      </c>
      <c r="D52" s="151"/>
      <c r="E52" s="151"/>
      <c r="F52" s="151"/>
      <c r="G52" s="116">
        <v>6</v>
      </c>
      <c r="H52" s="30" t="s">
        <v>74</v>
      </c>
    </row>
    <row r="53" spans="1:9" ht="16.5" customHeight="1">
      <c r="F53" s="98"/>
      <c r="H53" s="30"/>
    </row>
    <row r="54" spans="1:9" ht="16.5" customHeight="1">
      <c r="F54" s="98"/>
      <c r="H54" s="30"/>
    </row>
    <row r="55" spans="1:9" ht="27.75" customHeight="1">
      <c r="B55" s="203" t="s">
        <v>115</v>
      </c>
      <c r="C55" s="203"/>
      <c r="D55" s="203"/>
      <c r="E55" s="203"/>
      <c r="F55" s="203"/>
      <c r="G55" s="203"/>
      <c r="H55" s="203"/>
    </row>
    <row r="56" spans="1:9" ht="27.75" customHeight="1">
      <c r="B56" s="203"/>
      <c r="C56" s="203"/>
      <c r="D56" s="203"/>
      <c r="E56" s="203"/>
      <c r="F56" s="203"/>
      <c r="G56" s="203"/>
      <c r="H56" s="203"/>
    </row>
    <row r="57" spans="1:9" ht="16.5" customHeight="1">
      <c r="F57" s="98"/>
      <c r="H57" s="30"/>
    </row>
    <row r="58" spans="1:9" ht="16.5" customHeight="1">
      <c r="C58" s="184" t="s">
        <v>116</v>
      </c>
      <c r="D58" s="184"/>
      <c r="E58" s="184"/>
      <c r="F58" s="184"/>
      <c r="G58" s="184"/>
      <c r="H58" s="30"/>
    </row>
    <row r="59" spans="1:9" ht="16.5" customHeight="1">
      <c r="F59" s="98"/>
      <c r="H59" s="30"/>
    </row>
    <row r="60" spans="1:9" ht="16.5" customHeight="1">
      <c r="F60" s="98"/>
      <c r="H60" s="30"/>
    </row>
    <row r="61" spans="1:9" ht="16.5" customHeight="1">
      <c r="F61" s="98"/>
      <c r="H61" s="30"/>
    </row>
    <row r="62" spans="1:9" ht="16.5" customHeight="1">
      <c r="F62" s="98"/>
      <c r="H62" s="30"/>
    </row>
    <row r="63" spans="1:9" ht="16.5" customHeight="1">
      <c r="F63" s="98"/>
      <c r="H63" s="30"/>
    </row>
    <row r="64" spans="1:9" ht="16.5" customHeight="1">
      <c r="F64" s="98"/>
      <c r="H64" s="30"/>
    </row>
    <row r="65" spans="6:8" ht="16.5" customHeight="1">
      <c r="F65" s="98"/>
      <c r="H65" s="30"/>
    </row>
    <row r="66" spans="6:8" ht="16.5" customHeight="1">
      <c r="F66" s="98"/>
      <c r="H66" s="30"/>
    </row>
    <row r="67" spans="6:8" ht="16.5" customHeight="1">
      <c r="F67" s="98"/>
      <c r="H67" s="30"/>
    </row>
    <row r="68" spans="6:8" ht="16.5" customHeight="1">
      <c r="F68" s="98"/>
      <c r="H68" s="30"/>
    </row>
    <row r="69" spans="6:8" ht="16.5" customHeight="1">
      <c r="F69" s="98"/>
      <c r="H69" s="30"/>
    </row>
    <row r="70" spans="6:8" ht="16.5" customHeight="1">
      <c r="F70" s="98"/>
      <c r="H70" s="30"/>
    </row>
    <row r="71" spans="6:8" ht="16.5" customHeight="1">
      <c r="F71" s="98"/>
      <c r="H71" s="30"/>
    </row>
    <row r="72" spans="6:8" ht="16.5" customHeight="1">
      <c r="F72" s="98"/>
      <c r="H72" s="30"/>
    </row>
    <row r="73" spans="6:8" ht="16.5" customHeight="1">
      <c r="F73" s="98"/>
      <c r="H73" s="30"/>
    </row>
    <row r="74" spans="6:8" ht="16.5" customHeight="1">
      <c r="F74" s="98"/>
      <c r="H74" s="30"/>
    </row>
    <row r="75" spans="6:8" ht="16.5" customHeight="1">
      <c r="F75" s="98"/>
      <c r="H75" s="30"/>
    </row>
    <row r="76" spans="6:8" ht="16.5" customHeight="1">
      <c r="F76" s="98"/>
      <c r="H76" s="30"/>
    </row>
    <row r="77" spans="6:8" ht="16.5" customHeight="1">
      <c r="F77" s="98"/>
      <c r="H77" s="30"/>
    </row>
    <row r="78" spans="6:8" ht="16.5" customHeight="1">
      <c r="F78" s="98"/>
      <c r="H78" s="30"/>
    </row>
    <row r="79" spans="6:8" ht="16.5" customHeight="1">
      <c r="F79" s="98"/>
      <c r="H79" s="30"/>
    </row>
    <row r="80" spans="6:8" ht="16.5" customHeight="1">
      <c r="F80" s="98"/>
      <c r="H80" s="30"/>
    </row>
    <row r="81" spans="1:9" ht="16.5" customHeight="1">
      <c r="F81" s="98"/>
      <c r="H81" s="30"/>
    </row>
    <row r="82" spans="1:9" ht="16.5" customHeight="1">
      <c r="F82" s="98"/>
      <c r="H82" s="30"/>
    </row>
    <row r="83" spans="1:9" ht="16.5" customHeight="1">
      <c r="F83" s="98"/>
      <c r="H83" s="30"/>
    </row>
    <row r="84" spans="1:9" ht="16.5" customHeight="1">
      <c r="F84" s="98"/>
      <c r="H84" s="30"/>
    </row>
    <row r="85" spans="1:9" ht="16.5" customHeight="1">
      <c r="F85" s="98"/>
      <c r="H85" s="30"/>
    </row>
    <row r="86" spans="1:9" ht="16.5" customHeight="1">
      <c r="F86" s="98"/>
      <c r="H86" s="30"/>
    </row>
    <row r="87" spans="1:9" ht="16.5" customHeight="1">
      <c r="F87" s="98"/>
      <c r="H87" s="30"/>
    </row>
    <row r="88" spans="1:9" ht="15" customHeight="1">
      <c r="A88" s="185" t="s">
        <v>51</v>
      </c>
      <c r="B88" s="185"/>
      <c r="C88" s="185"/>
      <c r="D88" s="185"/>
      <c r="E88" s="185"/>
      <c r="F88" s="185"/>
      <c r="G88" s="185"/>
      <c r="H88" s="185"/>
      <c r="I88" s="185"/>
    </row>
    <row r="89" spans="1:9" ht="15" customHeight="1">
      <c r="A89" s="185"/>
      <c r="B89" s="185"/>
      <c r="C89" s="185"/>
      <c r="D89" s="185"/>
      <c r="E89" s="185"/>
      <c r="F89" s="185"/>
      <c r="G89" s="185"/>
      <c r="H89" s="185"/>
      <c r="I89" s="185"/>
    </row>
    <row r="90" spans="1:9" ht="15" customHeight="1">
      <c r="A90" s="185"/>
      <c r="B90" s="185"/>
      <c r="C90" s="185"/>
      <c r="D90" s="185"/>
      <c r="E90" s="185"/>
      <c r="F90" s="185"/>
      <c r="G90" s="185"/>
      <c r="H90" s="185"/>
      <c r="I90" s="185"/>
    </row>
    <row r="91" spans="1:9" ht="15" customHeight="1">
      <c r="A91" s="185"/>
      <c r="B91" s="185"/>
      <c r="C91" s="185"/>
      <c r="D91" s="185"/>
      <c r="E91" s="185"/>
      <c r="F91" s="185"/>
      <c r="G91" s="185"/>
      <c r="H91" s="185"/>
      <c r="I91" s="185"/>
    </row>
    <row r="92" spans="1:9" ht="15" customHeight="1">
      <c r="A92" s="105"/>
      <c r="B92" s="105"/>
      <c r="C92" s="105"/>
      <c r="D92" s="105"/>
      <c r="E92" s="105"/>
      <c r="F92" s="105"/>
      <c r="G92" s="105"/>
      <c r="H92" s="105"/>
      <c r="I92" s="105"/>
    </row>
    <row r="93" spans="1:9" ht="15" customHeight="1">
      <c r="A93" s="105"/>
      <c r="B93" s="105"/>
      <c r="C93" s="105"/>
      <c r="D93" s="105"/>
      <c r="E93" s="105"/>
      <c r="F93" s="105"/>
      <c r="G93" s="105"/>
      <c r="H93" s="105"/>
      <c r="I93" s="105"/>
    </row>
    <row r="94" spans="1:9" ht="15" customHeight="1">
      <c r="A94" s="105"/>
      <c r="B94" s="105"/>
      <c r="C94" s="105"/>
      <c r="D94" s="105"/>
      <c r="E94" s="105"/>
      <c r="F94" s="105"/>
      <c r="G94" s="105"/>
      <c r="H94" s="105"/>
      <c r="I94" s="105"/>
    </row>
    <row r="95" spans="1:9" ht="15" customHeight="1">
      <c r="A95" s="105"/>
      <c r="B95" s="105"/>
      <c r="C95" s="105"/>
      <c r="D95" s="105"/>
      <c r="E95" s="105"/>
      <c r="F95" s="105"/>
      <c r="G95" s="105"/>
      <c r="H95" s="105"/>
      <c r="I95" s="105"/>
    </row>
    <row r="96" spans="1:9" ht="15" customHeight="1">
      <c r="A96" s="105"/>
      <c r="B96" s="105"/>
      <c r="C96" s="105"/>
      <c r="D96" s="105"/>
      <c r="E96" s="105"/>
      <c r="F96" s="105"/>
      <c r="G96" s="105"/>
      <c r="H96" s="105"/>
      <c r="I96" s="105"/>
    </row>
    <row r="97" spans="1:9" ht="16.5" customHeight="1">
      <c r="A97" s="48" t="s">
        <v>45</v>
      </c>
      <c r="B97" s="48"/>
    </row>
    <row r="98" spans="1:9" ht="16.5" customHeight="1">
      <c r="A98" s="48"/>
      <c r="B98" s="48"/>
    </row>
    <row r="99" spans="1:9" ht="16.5" customHeight="1" thickBot="1"/>
    <row r="100" spans="1:9" ht="16.5" customHeight="1" thickBot="1">
      <c r="C100" t="s">
        <v>25</v>
      </c>
      <c r="E100" s="157" t="str">
        <f>IF(G18="","",TEXT(E37,"##")&amp;"÷"&amp;TEXT(G18,"##")&amp;"＝")</f>
        <v>7÷9＝</v>
      </c>
      <c r="F100" s="157"/>
      <c r="G100" s="186"/>
      <c r="H100" s="23">
        <f>IF(G18="","",ROUNDUP(E37/G18,1))</f>
        <v>0.79999999999999993</v>
      </c>
      <c r="I100" t="s">
        <v>26</v>
      </c>
    </row>
    <row r="101" spans="1:9" ht="16.5" customHeight="1"/>
    <row r="102" spans="1:9" ht="16.5" customHeight="1"/>
    <row r="103" spans="1:9" ht="16.5" customHeight="1">
      <c r="A103" s="104"/>
      <c r="B103" s="104"/>
      <c r="C103" s="104"/>
      <c r="D103" s="104"/>
      <c r="E103" s="104"/>
      <c r="F103" s="104"/>
      <c r="G103" s="104"/>
      <c r="H103" s="104"/>
      <c r="I103" s="104"/>
    </row>
    <row r="104" spans="1:9" ht="16.5" customHeight="1">
      <c r="A104" s="104"/>
      <c r="B104" s="104"/>
      <c r="C104" s="104"/>
      <c r="D104" s="104"/>
      <c r="E104" s="104"/>
      <c r="F104" s="104"/>
      <c r="G104" s="104"/>
      <c r="H104" s="104"/>
      <c r="I104" s="104"/>
    </row>
    <row r="105" spans="1:9" ht="16.5" customHeight="1">
      <c r="A105" s="104"/>
      <c r="B105" s="104"/>
      <c r="C105" s="104"/>
      <c r="D105" s="104"/>
      <c r="E105" s="104"/>
      <c r="F105" s="104"/>
      <c r="G105" s="104"/>
      <c r="H105" s="104"/>
      <c r="I105" s="104"/>
    </row>
    <row r="106" spans="1:9" ht="16.5" customHeight="1">
      <c r="C106" s="99"/>
      <c r="D106" s="99"/>
      <c r="E106" s="99"/>
      <c r="F106" s="99"/>
      <c r="G106" s="99"/>
      <c r="H106" s="99"/>
    </row>
    <row r="107" spans="1:9" ht="16.5" customHeight="1">
      <c r="A107" s="48" t="s">
        <v>66</v>
      </c>
      <c r="B107" s="48"/>
      <c r="C107" s="99"/>
      <c r="D107" s="99"/>
      <c r="E107" s="99"/>
      <c r="F107" s="99"/>
      <c r="G107" s="99"/>
      <c r="H107" s="99"/>
    </row>
    <row r="108" spans="1:9" ht="16.5" customHeight="1">
      <c r="A108" s="48"/>
      <c r="B108" s="48"/>
      <c r="C108" s="99"/>
      <c r="D108" s="99"/>
      <c r="E108" s="99"/>
      <c r="F108" s="99"/>
      <c r="G108" s="99"/>
      <c r="H108" s="99"/>
    </row>
    <row r="109" spans="1:9" ht="16.5" customHeight="1">
      <c r="A109" t="s">
        <v>63</v>
      </c>
      <c r="C109" s="99"/>
      <c r="D109" s="99"/>
      <c r="E109" s="99"/>
      <c r="F109" s="99"/>
      <c r="G109" s="99"/>
      <c r="H109" s="99"/>
    </row>
    <row r="110" spans="1:9" ht="16.5" customHeight="1">
      <c r="C110" s="99"/>
      <c r="D110" s="99"/>
      <c r="E110" s="99"/>
      <c r="F110" s="99"/>
      <c r="G110" s="99"/>
      <c r="H110" s="99"/>
    </row>
    <row r="111" spans="1:9" ht="16.5" customHeight="1">
      <c r="C111" s="99"/>
      <c r="D111" s="99"/>
      <c r="E111" s="99"/>
      <c r="F111" s="99"/>
      <c r="G111" s="99"/>
      <c r="H111" s="99"/>
    </row>
    <row r="112" spans="1:9" ht="16.5" customHeight="1">
      <c r="C112" s="99"/>
      <c r="D112" s="99"/>
      <c r="E112" s="99"/>
      <c r="F112" s="99"/>
      <c r="G112" s="99"/>
      <c r="H112" s="99"/>
    </row>
    <row r="113" spans="3:8" ht="16.5" customHeight="1">
      <c r="C113" s="99"/>
      <c r="D113" s="99"/>
      <c r="E113" s="99"/>
      <c r="F113" s="99"/>
      <c r="G113" s="99"/>
      <c r="H113" s="99"/>
    </row>
    <row r="114" spans="3:8" ht="16.5" customHeight="1">
      <c r="C114" s="99"/>
      <c r="D114" s="99"/>
      <c r="E114" s="99"/>
      <c r="F114" s="99"/>
      <c r="G114" s="99"/>
      <c r="H114" s="99"/>
    </row>
    <row r="115" spans="3:8" ht="16.5" customHeight="1">
      <c r="C115" s="99"/>
      <c r="D115" s="99"/>
      <c r="E115" s="99"/>
      <c r="F115" s="99"/>
      <c r="G115" s="99"/>
      <c r="H115" s="99"/>
    </row>
    <row r="116" spans="3:8" ht="16.5" customHeight="1">
      <c r="C116" s="99"/>
      <c r="D116" s="99"/>
      <c r="E116" s="99"/>
      <c r="F116" s="99"/>
      <c r="G116" s="99"/>
      <c r="H116" s="99"/>
    </row>
    <row r="117" spans="3:8" ht="16.5" customHeight="1">
      <c r="C117" s="99"/>
      <c r="D117" s="99"/>
      <c r="E117" s="99"/>
      <c r="F117" s="99"/>
      <c r="G117" s="99"/>
      <c r="H117" s="99"/>
    </row>
    <row r="118" spans="3:8" ht="16.5" customHeight="1">
      <c r="C118" s="99"/>
      <c r="D118" s="99"/>
      <c r="E118" s="99"/>
      <c r="F118" s="99"/>
      <c r="G118" s="99"/>
      <c r="H118" s="99"/>
    </row>
    <row r="119" spans="3:8" ht="16.5" customHeight="1">
      <c r="C119" s="99"/>
      <c r="D119" s="99"/>
      <c r="E119" s="99"/>
      <c r="F119" s="99"/>
      <c r="G119" s="99"/>
      <c r="H119" s="99"/>
    </row>
    <row r="120" spans="3:8" ht="16.5" customHeight="1">
      <c r="C120" s="99"/>
      <c r="D120" s="99"/>
      <c r="E120" s="99"/>
      <c r="F120" s="99"/>
      <c r="G120" s="99"/>
      <c r="H120" s="99"/>
    </row>
    <row r="121" spans="3:8" ht="16.5" customHeight="1">
      <c r="C121" s="99"/>
      <c r="D121" s="99"/>
      <c r="E121" s="99"/>
      <c r="F121" s="99"/>
      <c r="G121" s="99"/>
      <c r="H121" s="99"/>
    </row>
    <row r="122" spans="3:8" ht="16.5" customHeight="1">
      <c r="C122" s="99"/>
      <c r="D122" s="99"/>
      <c r="E122" s="99"/>
      <c r="F122" s="99"/>
      <c r="G122" s="99"/>
      <c r="H122" s="99"/>
    </row>
    <row r="123" spans="3:8" ht="16.5" customHeight="1">
      <c r="C123" s="99"/>
      <c r="D123" s="99"/>
      <c r="E123" s="99"/>
      <c r="F123" s="99"/>
      <c r="G123" s="99"/>
      <c r="H123" s="99"/>
    </row>
    <row r="124" spans="3:8" ht="16.5" customHeight="1">
      <c r="C124" s="99"/>
      <c r="D124" s="99"/>
      <c r="E124" s="99"/>
      <c r="F124" s="99"/>
      <c r="G124" s="99"/>
      <c r="H124" s="99"/>
    </row>
    <row r="125" spans="3:8" ht="16.5" customHeight="1">
      <c r="C125" s="99"/>
      <c r="D125" s="99"/>
      <c r="E125" s="99"/>
      <c r="F125" s="99"/>
      <c r="G125" s="99"/>
      <c r="H125" s="99"/>
    </row>
    <row r="126" spans="3:8" ht="16.5" customHeight="1">
      <c r="C126" s="99"/>
      <c r="D126" s="99"/>
      <c r="E126" s="99"/>
      <c r="F126" s="99"/>
      <c r="G126" s="99"/>
      <c r="H126" s="99"/>
    </row>
    <row r="127" spans="3:8" ht="16.5" customHeight="1">
      <c r="C127" s="99"/>
      <c r="D127" s="99"/>
      <c r="E127" s="99"/>
      <c r="F127" s="99"/>
      <c r="G127" s="99"/>
      <c r="H127" s="99"/>
    </row>
    <row r="128" spans="3:8" ht="16.5" customHeight="1">
      <c r="C128" s="99"/>
      <c r="D128" s="99"/>
      <c r="E128" s="99"/>
      <c r="F128" s="99"/>
      <c r="G128" s="99"/>
      <c r="H128" s="99"/>
    </row>
    <row r="129" spans="1:9" ht="16.5" customHeight="1">
      <c r="C129" s="99"/>
      <c r="D129" s="99"/>
      <c r="E129" s="99"/>
      <c r="F129" s="99"/>
      <c r="G129" s="99"/>
      <c r="H129" s="99"/>
    </row>
    <row r="130" spans="1:9" ht="16.5" customHeight="1">
      <c r="C130" s="99"/>
      <c r="D130" s="99"/>
      <c r="E130" s="99"/>
      <c r="F130" s="99"/>
      <c r="G130" s="99"/>
      <c r="H130" s="99"/>
    </row>
    <row r="131" spans="1:9" ht="16.5" customHeight="1">
      <c r="C131" s="99"/>
      <c r="D131" s="99"/>
      <c r="E131" s="99"/>
      <c r="F131" s="99"/>
      <c r="G131" s="99"/>
      <c r="H131" s="99"/>
    </row>
    <row r="132" spans="1:9" ht="16.5" customHeight="1">
      <c r="C132" s="99"/>
      <c r="D132" s="99"/>
      <c r="E132" s="99"/>
      <c r="F132" s="99"/>
      <c r="G132" s="99"/>
      <c r="H132" s="99"/>
    </row>
    <row r="133" spans="1:9" ht="16.5" customHeight="1">
      <c r="C133" s="99"/>
      <c r="D133" s="99"/>
      <c r="E133" s="99"/>
      <c r="F133" s="99"/>
      <c r="G133" s="99"/>
      <c r="H133" s="99"/>
    </row>
    <row r="134" spans="1:9" ht="16.5" customHeight="1">
      <c r="C134" s="99"/>
      <c r="D134" s="99"/>
      <c r="E134" s="99"/>
      <c r="F134" s="99"/>
      <c r="G134" s="99"/>
      <c r="H134" s="99"/>
    </row>
    <row r="135" spans="1:9" ht="16.5" customHeight="1">
      <c r="C135" s="99"/>
      <c r="D135" s="99"/>
      <c r="E135" s="99"/>
      <c r="F135" s="99"/>
      <c r="G135" s="99"/>
      <c r="H135" s="99"/>
    </row>
    <row r="136" spans="1:9" ht="16.5" customHeight="1">
      <c r="C136" s="99"/>
      <c r="D136" s="99"/>
      <c r="E136" s="99"/>
      <c r="F136" s="99"/>
      <c r="G136" s="99"/>
      <c r="H136" s="99"/>
    </row>
    <row r="137" spans="1:9" ht="16.5" customHeight="1">
      <c r="C137" s="99"/>
      <c r="D137" s="99"/>
      <c r="E137" s="99"/>
      <c r="F137" s="99"/>
      <c r="G137" s="99"/>
      <c r="H137" s="99"/>
    </row>
    <row r="138" spans="1:9" ht="16.5" customHeight="1">
      <c r="C138" s="99"/>
      <c r="D138" s="99"/>
      <c r="E138" s="99"/>
      <c r="F138" s="99"/>
      <c r="G138" s="99"/>
      <c r="H138" s="99"/>
    </row>
    <row r="139" spans="1:9" ht="16.5" customHeight="1">
      <c r="C139" s="99"/>
      <c r="D139" s="99"/>
      <c r="E139" s="99"/>
      <c r="F139" s="99"/>
      <c r="G139" s="99"/>
      <c r="H139" s="99"/>
    </row>
    <row r="140" spans="1:9" ht="16.5" customHeight="1">
      <c r="A140" s="158" t="s">
        <v>133</v>
      </c>
      <c r="B140" s="159"/>
      <c r="C140" s="159"/>
      <c r="D140" s="159"/>
      <c r="E140" s="159"/>
      <c r="F140" s="159"/>
      <c r="G140" s="159"/>
      <c r="H140" s="159"/>
      <c r="I140" s="160"/>
    </row>
    <row r="141" spans="1:9" ht="16.5" customHeight="1">
      <c r="A141" s="161"/>
      <c r="B141" s="162"/>
      <c r="C141" s="162"/>
      <c r="D141" s="162"/>
      <c r="E141" s="162"/>
      <c r="F141" s="162"/>
      <c r="G141" s="162"/>
      <c r="H141" s="162"/>
      <c r="I141" s="163"/>
    </row>
    <row r="142" spans="1:9" ht="16.5" customHeight="1">
      <c r="A142" s="161"/>
      <c r="B142" s="162"/>
      <c r="C142" s="162"/>
      <c r="D142" s="162"/>
      <c r="E142" s="162"/>
      <c r="F142" s="162"/>
      <c r="G142" s="162"/>
      <c r="H142" s="162"/>
      <c r="I142" s="163"/>
    </row>
    <row r="143" spans="1:9" ht="16.5" customHeight="1">
      <c r="A143" s="161"/>
      <c r="B143" s="162"/>
      <c r="C143" s="162"/>
      <c r="D143" s="162"/>
      <c r="E143" s="162"/>
      <c r="F143" s="162"/>
      <c r="G143" s="162"/>
      <c r="H143" s="162"/>
      <c r="I143" s="163"/>
    </row>
    <row r="144" spans="1:9" ht="16.5" customHeight="1">
      <c r="A144" s="164"/>
      <c r="B144" s="165"/>
      <c r="C144" s="165"/>
      <c r="D144" s="165"/>
      <c r="E144" s="165"/>
      <c r="F144" s="165"/>
      <c r="G144" s="165"/>
      <c r="H144" s="165"/>
      <c r="I144" s="166"/>
    </row>
    <row r="145" spans="1:9" ht="16.5" customHeight="1">
      <c r="A145" s="60"/>
      <c r="B145" s="60"/>
      <c r="C145" s="60"/>
      <c r="D145" s="60"/>
      <c r="E145" s="60"/>
      <c r="F145" s="60"/>
      <c r="G145" s="60"/>
      <c r="H145" s="60"/>
    </row>
    <row r="146" spans="1:9" ht="16.5" customHeight="1"/>
    <row r="147" spans="1:9" ht="16.5" customHeight="1">
      <c r="A147" s="48" t="s">
        <v>81</v>
      </c>
      <c r="B147" s="48"/>
    </row>
    <row r="148" spans="1:9" ht="16.5" customHeight="1" thickBot="1"/>
    <row r="149" spans="1:9" ht="16.5" customHeight="1">
      <c r="A149" s="187"/>
      <c r="B149" s="188"/>
      <c r="C149" s="188"/>
      <c r="D149" s="188"/>
      <c r="E149" s="188"/>
      <c r="F149" s="188"/>
      <c r="G149" s="188"/>
      <c r="H149" s="188"/>
      <c r="I149" s="189"/>
    </row>
    <row r="150" spans="1:9" ht="16.5" customHeight="1">
      <c r="A150" s="190"/>
      <c r="B150" s="191"/>
      <c r="C150" s="191"/>
      <c r="D150" s="191"/>
      <c r="E150" s="191"/>
      <c r="F150" s="191"/>
      <c r="G150" s="191"/>
      <c r="H150" s="191"/>
      <c r="I150" s="186"/>
    </row>
    <row r="151" spans="1:9" ht="16.5" customHeight="1">
      <c r="A151" s="190"/>
      <c r="B151" s="191"/>
      <c r="C151" s="191"/>
      <c r="D151" s="191"/>
      <c r="E151" s="191"/>
      <c r="F151" s="191"/>
      <c r="G151" s="191"/>
      <c r="H151" s="191"/>
      <c r="I151" s="186"/>
    </row>
    <row r="152" spans="1:9" ht="16.5" customHeight="1">
      <c r="A152" s="190"/>
      <c r="B152" s="191"/>
      <c r="C152" s="191"/>
      <c r="D152" s="191"/>
      <c r="E152" s="191"/>
      <c r="F152" s="191"/>
      <c r="G152" s="191"/>
      <c r="H152" s="191"/>
      <c r="I152" s="186"/>
    </row>
    <row r="153" spans="1:9" ht="16.5" customHeight="1">
      <c r="A153" s="190"/>
      <c r="B153" s="191"/>
      <c r="C153" s="191"/>
      <c r="D153" s="191"/>
      <c r="E153" s="191"/>
      <c r="F153" s="191"/>
      <c r="G153" s="191"/>
      <c r="H153" s="191"/>
      <c r="I153" s="186"/>
    </row>
    <row r="154" spans="1:9" ht="16.5" customHeight="1">
      <c r="A154" s="190"/>
      <c r="B154" s="191"/>
      <c r="C154" s="191"/>
      <c r="D154" s="191"/>
      <c r="E154" s="191"/>
      <c r="F154" s="191"/>
      <c r="G154" s="191"/>
      <c r="H154" s="191"/>
      <c r="I154" s="186"/>
    </row>
    <row r="155" spans="1:9" ht="16.5" customHeight="1">
      <c r="A155" s="190"/>
      <c r="B155" s="191"/>
      <c r="C155" s="191"/>
      <c r="D155" s="191"/>
      <c r="E155" s="191"/>
      <c r="F155" s="191"/>
      <c r="G155" s="191"/>
      <c r="H155" s="191"/>
      <c r="I155" s="186"/>
    </row>
    <row r="156" spans="1:9" ht="16.5" customHeight="1">
      <c r="A156" s="190"/>
      <c r="B156" s="191"/>
      <c r="C156" s="191"/>
      <c r="D156" s="191"/>
      <c r="E156" s="191"/>
      <c r="F156" s="191"/>
      <c r="G156" s="191"/>
      <c r="H156" s="191"/>
      <c r="I156" s="186"/>
    </row>
    <row r="157" spans="1:9" ht="16.5" customHeight="1">
      <c r="A157" s="190"/>
      <c r="B157" s="191"/>
      <c r="C157" s="191"/>
      <c r="D157" s="191"/>
      <c r="E157" s="191"/>
      <c r="F157" s="191"/>
      <c r="G157" s="191"/>
      <c r="H157" s="191"/>
      <c r="I157" s="186"/>
    </row>
    <row r="158" spans="1:9" ht="16.5" customHeight="1">
      <c r="A158" s="190"/>
      <c r="B158" s="191"/>
      <c r="C158" s="191"/>
      <c r="D158" s="191"/>
      <c r="E158" s="191"/>
      <c r="F158" s="191"/>
      <c r="G158" s="191"/>
      <c r="H158" s="191"/>
      <c r="I158" s="186"/>
    </row>
    <row r="159" spans="1:9" ht="16.5" customHeight="1">
      <c r="A159" s="190"/>
      <c r="B159" s="191"/>
      <c r="C159" s="191"/>
      <c r="D159" s="191"/>
      <c r="E159" s="191"/>
      <c r="F159" s="191"/>
      <c r="G159" s="191"/>
      <c r="H159" s="191"/>
      <c r="I159" s="186"/>
    </row>
    <row r="160" spans="1:9" ht="16.5" customHeight="1">
      <c r="A160" s="190"/>
      <c r="B160" s="191"/>
      <c r="C160" s="191"/>
      <c r="D160" s="191"/>
      <c r="E160" s="191"/>
      <c r="F160" s="191"/>
      <c r="G160" s="191"/>
      <c r="H160" s="191"/>
      <c r="I160" s="186"/>
    </row>
    <row r="161" spans="1:9" ht="16.5" customHeight="1">
      <c r="A161" s="190"/>
      <c r="B161" s="191"/>
      <c r="C161" s="191"/>
      <c r="D161" s="191"/>
      <c r="E161" s="191"/>
      <c r="F161" s="191"/>
      <c r="G161" s="191"/>
      <c r="H161" s="191"/>
      <c r="I161" s="186"/>
    </row>
    <row r="162" spans="1:9" ht="16.5" customHeight="1">
      <c r="A162" s="190"/>
      <c r="B162" s="191"/>
      <c r="C162" s="191"/>
      <c r="D162" s="191"/>
      <c r="E162" s="191"/>
      <c r="F162" s="191"/>
      <c r="G162" s="191"/>
      <c r="H162" s="191"/>
      <c r="I162" s="186"/>
    </row>
    <row r="163" spans="1:9" ht="16.5" customHeight="1">
      <c r="A163" s="190"/>
      <c r="B163" s="191"/>
      <c r="C163" s="191"/>
      <c r="D163" s="191"/>
      <c r="E163" s="191"/>
      <c r="F163" s="191"/>
      <c r="G163" s="191"/>
      <c r="H163" s="191"/>
      <c r="I163" s="186"/>
    </row>
    <row r="164" spans="1:9" ht="16.5" customHeight="1">
      <c r="A164" s="190"/>
      <c r="B164" s="191"/>
      <c r="C164" s="191"/>
      <c r="D164" s="191"/>
      <c r="E164" s="191"/>
      <c r="F164" s="191"/>
      <c r="G164" s="191"/>
      <c r="H164" s="191"/>
      <c r="I164" s="186"/>
    </row>
    <row r="165" spans="1:9" ht="16.5" customHeight="1">
      <c r="A165" s="190"/>
      <c r="B165" s="191"/>
      <c r="C165" s="191"/>
      <c r="D165" s="191"/>
      <c r="E165" s="191"/>
      <c r="F165" s="191"/>
      <c r="G165" s="191"/>
      <c r="H165" s="191"/>
      <c r="I165" s="186"/>
    </row>
    <row r="166" spans="1:9" ht="16.5" customHeight="1">
      <c r="A166" s="190"/>
      <c r="B166" s="191"/>
      <c r="C166" s="191"/>
      <c r="D166" s="191"/>
      <c r="E166" s="191"/>
      <c r="F166" s="191"/>
      <c r="G166" s="191"/>
      <c r="H166" s="191"/>
      <c r="I166" s="186"/>
    </row>
    <row r="167" spans="1:9" ht="16.5" customHeight="1">
      <c r="A167" s="190"/>
      <c r="B167" s="191"/>
      <c r="C167" s="191"/>
      <c r="D167" s="191"/>
      <c r="E167" s="191"/>
      <c r="F167" s="191"/>
      <c r="G167" s="191"/>
      <c r="H167" s="191"/>
      <c r="I167" s="186"/>
    </row>
    <row r="168" spans="1:9" ht="16.5" customHeight="1">
      <c r="A168" s="190"/>
      <c r="B168" s="191"/>
      <c r="C168" s="191"/>
      <c r="D168" s="191"/>
      <c r="E168" s="191"/>
      <c r="F168" s="191"/>
      <c r="G168" s="191"/>
      <c r="H168" s="191"/>
      <c r="I168" s="186"/>
    </row>
    <row r="169" spans="1:9" ht="16.5" customHeight="1">
      <c r="A169" s="190"/>
      <c r="B169" s="191"/>
      <c r="C169" s="191"/>
      <c r="D169" s="191"/>
      <c r="E169" s="191"/>
      <c r="F169" s="191"/>
      <c r="G169" s="191"/>
      <c r="H169" s="191"/>
      <c r="I169" s="186"/>
    </row>
    <row r="170" spans="1:9" ht="16.5" customHeight="1">
      <c r="A170" s="190"/>
      <c r="B170" s="191"/>
      <c r="C170" s="191"/>
      <c r="D170" s="191"/>
      <c r="E170" s="191"/>
      <c r="F170" s="191"/>
      <c r="G170" s="191"/>
      <c r="H170" s="191"/>
      <c r="I170" s="186"/>
    </row>
    <row r="171" spans="1:9" ht="16.5" customHeight="1">
      <c r="A171" s="190"/>
      <c r="B171" s="191"/>
      <c r="C171" s="191"/>
      <c r="D171" s="191"/>
      <c r="E171" s="191"/>
      <c r="F171" s="191"/>
      <c r="G171" s="191"/>
      <c r="H171" s="191"/>
      <c r="I171" s="186"/>
    </row>
    <row r="172" spans="1:9" ht="16.5" customHeight="1">
      <c r="A172" s="190"/>
      <c r="B172" s="191"/>
      <c r="C172" s="191"/>
      <c r="D172" s="191"/>
      <c r="E172" s="191"/>
      <c r="F172" s="191"/>
      <c r="G172" s="191"/>
      <c r="H172" s="191"/>
      <c r="I172" s="186"/>
    </row>
    <row r="173" spans="1:9" ht="16.5" customHeight="1">
      <c r="A173" s="190"/>
      <c r="B173" s="191"/>
      <c r="C173" s="191"/>
      <c r="D173" s="191"/>
      <c r="E173" s="191"/>
      <c r="F173" s="191"/>
      <c r="G173" s="191"/>
      <c r="H173" s="191"/>
      <c r="I173" s="186"/>
    </row>
    <row r="174" spans="1:9" ht="16.5" customHeight="1">
      <c r="A174" s="190"/>
      <c r="B174" s="191"/>
      <c r="C174" s="191"/>
      <c r="D174" s="191"/>
      <c r="E174" s="191"/>
      <c r="F174" s="191"/>
      <c r="G174" s="191"/>
      <c r="H174" s="191"/>
      <c r="I174" s="186"/>
    </row>
    <row r="175" spans="1:9" ht="16.5" customHeight="1">
      <c r="A175" s="190"/>
      <c r="B175" s="191"/>
      <c r="C175" s="191"/>
      <c r="D175" s="191"/>
      <c r="E175" s="191"/>
      <c r="F175" s="191"/>
      <c r="G175" s="191"/>
      <c r="H175" s="191"/>
      <c r="I175" s="186"/>
    </row>
    <row r="176" spans="1:9" ht="16.5" customHeight="1">
      <c r="A176" s="190"/>
      <c r="B176" s="191"/>
      <c r="C176" s="191"/>
      <c r="D176" s="191"/>
      <c r="E176" s="191"/>
      <c r="F176" s="191"/>
      <c r="G176" s="191"/>
      <c r="H176" s="191"/>
      <c r="I176" s="186"/>
    </row>
    <row r="177" spans="1:9" ht="16.5" customHeight="1">
      <c r="A177" s="190"/>
      <c r="B177" s="191"/>
      <c r="C177" s="191"/>
      <c r="D177" s="191"/>
      <c r="E177" s="191"/>
      <c r="F177" s="191"/>
      <c r="G177" s="191"/>
      <c r="H177" s="191"/>
      <c r="I177" s="186"/>
    </row>
    <row r="178" spans="1:9" ht="16.5" customHeight="1">
      <c r="A178" s="190"/>
      <c r="B178" s="191"/>
      <c r="C178" s="191"/>
      <c r="D178" s="191"/>
      <c r="E178" s="191"/>
      <c r="F178" s="191"/>
      <c r="G178" s="191"/>
      <c r="H178" s="191"/>
      <c r="I178" s="186"/>
    </row>
    <row r="179" spans="1:9" ht="16.5" customHeight="1">
      <c r="A179" s="190"/>
      <c r="B179" s="191"/>
      <c r="C179" s="191"/>
      <c r="D179" s="191"/>
      <c r="E179" s="191"/>
      <c r="F179" s="191"/>
      <c r="G179" s="191"/>
      <c r="H179" s="191"/>
      <c r="I179" s="186"/>
    </row>
    <row r="180" spans="1:9" ht="16.5" customHeight="1">
      <c r="A180" s="190"/>
      <c r="B180" s="191"/>
      <c r="C180" s="191"/>
      <c r="D180" s="191"/>
      <c r="E180" s="191"/>
      <c r="F180" s="191"/>
      <c r="G180" s="191"/>
      <c r="H180" s="191"/>
      <c r="I180" s="186"/>
    </row>
    <row r="181" spans="1:9" ht="16.5" customHeight="1">
      <c r="A181" s="190"/>
      <c r="B181" s="191"/>
      <c r="C181" s="191"/>
      <c r="D181" s="191"/>
      <c r="E181" s="191"/>
      <c r="F181" s="191"/>
      <c r="G181" s="191"/>
      <c r="H181" s="191"/>
      <c r="I181" s="186"/>
    </row>
    <row r="182" spans="1:9" ht="16.5" customHeight="1">
      <c r="A182" s="190"/>
      <c r="B182" s="191"/>
      <c r="C182" s="191"/>
      <c r="D182" s="191"/>
      <c r="E182" s="191"/>
      <c r="F182" s="191"/>
      <c r="G182" s="191"/>
      <c r="H182" s="191"/>
      <c r="I182" s="186"/>
    </row>
    <row r="183" spans="1:9" ht="16.5" customHeight="1">
      <c r="A183" s="190"/>
      <c r="B183" s="191"/>
      <c r="C183" s="191"/>
      <c r="D183" s="191"/>
      <c r="E183" s="191"/>
      <c r="F183" s="191"/>
      <c r="G183" s="191"/>
      <c r="H183" s="191"/>
      <c r="I183" s="186"/>
    </row>
    <row r="184" spans="1:9" ht="16.5" customHeight="1" thickBot="1">
      <c r="A184" s="192"/>
      <c r="B184" s="193"/>
      <c r="C184" s="193"/>
      <c r="D184" s="193"/>
      <c r="E184" s="193"/>
      <c r="F184" s="193"/>
      <c r="G184" s="193"/>
      <c r="H184" s="193"/>
      <c r="I184" s="194"/>
    </row>
    <row r="185" spans="1:9" ht="16.5" customHeight="1" thickBot="1">
      <c r="A185" s="80"/>
    </row>
    <row r="186" spans="1:9" ht="16.5" customHeight="1" thickBot="1">
      <c r="A186" s="98" t="s">
        <v>28</v>
      </c>
      <c r="B186" s="153" t="s">
        <v>114</v>
      </c>
      <c r="C186" s="200"/>
      <c r="D186" s="127">
        <v>0.3</v>
      </c>
      <c r="E186" t="s">
        <v>58</v>
      </c>
    </row>
    <row r="187" spans="1:9" ht="16.5" customHeight="1">
      <c r="A187" s="98"/>
      <c r="B187" s="103"/>
      <c r="C187" s="106"/>
      <c r="D187" s="108"/>
    </row>
    <row r="188" spans="1:9" ht="16.5" customHeight="1">
      <c r="A188" s="98" t="s">
        <v>29</v>
      </c>
      <c r="B188" t="s">
        <v>85</v>
      </c>
    </row>
    <row r="189" spans="1:9" ht="16.5" customHeight="1">
      <c r="E189" s="183" t="s">
        <v>86</v>
      </c>
      <c r="F189" s="153"/>
      <c r="G189" s="153"/>
      <c r="H189" s="153"/>
      <c r="I189" s="153"/>
    </row>
    <row r="190" spans="1:9" ht="16.5" customHeight="1">
      <c r="B190" s="138" t="s">
        <v>140</v>
      </c>
      <c r="C190" s="195" t="s">
        <v>141</v>
      </c>
      <c r="D190" s="195"/>
      <c r="E190" s="139">
        <v>0.8</v>
      </c>
      <c r="F190" s="135" t="s">
        <v>148</v>
      </c>
      <c r="G190" s="135"/>
      <c r="H190" s="135"/>
      <c r="I190" s="135"/>
    </row>
    <row r="191" spans="1:9" ht="16.5" customHeight="1">
      <c r="B191" s="138" t="s">
        <v>145</v>
      </c>
      <c r="C191" s="195" t="s">
        <v>142</v>
      </c>
      <c r="D191" s="195"/>
      <c r="E191" s="139">
        <v>0.5</v>
      </c>
      <c r="F191" s="135" t="s">
        <v>148</v>
      </c>
      <c r="G191" s="135"/>
      <c r="H191" s="135"/>
      <c r="I191" s="135"/>
    </row>
    <row r="192" spans="1:9" ht="16.5" customHeight="1">
      <c r="B192" s="138" t="s">
        <v>146</v>
      </c>
      <c r="C192" s="195" t="s">
        <v>143</v>
      </c>
      <c r="D192" s="195"/>
      <c r="E192" s="139">
        <v>0.5</v>
      </c>
      <c r="F192" s="135" t="s">
        <v>148</v>
      </c>
      <c r="G192" s="135"/>
      <c r="H192" s="135"/>
      <c r="I192" s="135"/>
    </row>
    <row r="193" spans="1:12" ht="16.5" customHeight="1">
      <c r="B193" s="138" t="s">
        <v>147</v>
      </c>
      <c r="C193" s="195" t="s">
        <v>144</v>
      </c>
      <c r="D193" s="195"/>
      <c r="E193" s="139">
        <v>2.5</v>
      </c>
      <c r="F193" s="135" t="s">
        <v>148</v>
      </c>
      <c r="G193" s="135"/>
      <c r="H193" s="135"/>
      <c r="I193" s="135"/>
    </row>
    <row r="194" spans="1:12" ht="16.5" customHeight="1">
      <c r="E194" s="95"/>
      <c r="F194" s="96"/>
      <c r="G194" s="96"/>
      <c r="H194" s="96"/>
      <c r="I194" s="96"/>
    </row>
    <row r="195" spans="1:12" ht="16.5" customHeight="1">
      <c r="B195" s="98"/>
      <c r="C195" s="98" t="s">
        <v>92</v>
      </c>
      <c r="D195" s="196" t="str">
        <f>"  "&amp;E190&amp;" ＋ "&amp;E191&amp;" ＋ "&amp;E192&amp;" ＋ "&amp;E193</f>
        <v xml:space="preserve">  0.8 ＋ 0.5 ＋ 0.5 ＋ 2.5</v>
      </c>
      <c r="E195" s="197"/>
      <c r="F195" s="198"/>
    </row>
    <row r="196" spans="1:12" ht="16.5" customHeight="1" thickBot="1">
      <c r="F196" s="113"/>
      <c r="G196" s="113"/>
      <c r="H196" s="113"/>
      <c r="I196" s="113"/>
    </row>
    <row r="197" spans="1:12" ht="16.5" customHeight="1" thickBot="1">
      <c r="C197" s="98" t="s">
        <v>92</v>
      </c>
      <c r="D197" s="127">
        <f>E190+E191+E192+E193</f>
        <v>4.3</v>
      </c>
      <c r="E197" t="s">
        <v>56</v>
      </c>
      <c r="F197" s="113"/>
      <c r="G197" s="113"/>
      <c r="H197" s="113"/>
      <c r="I197" s="113"/>
    </row>
    <row r="198" spans="1:12" ht="16.5" customHeight="1">
      <c r="F198" s="113"/>
      <c r="G198" s="113"/>
      <c r="H198" s="113"/>
      <c r="I198" s="113"/>
    </row>
    <row r="199" spans="1:12" ht="16.5" customHeight="1">
      <c r="I199" t="s">
        <v>91</v>
      </c>
    </row>
    <row r="200" spans="1:12" ht="16.5" customHeight="1">
      <c r="A200" s="98" t="s">
        <v>54</v>
      </c>
      <c r="B200" s="98"/>
      <c r="C200" t="s">
        <v>87</v>
      </c>
      <c r="I200" t="s">
        <v>93</v>
      </c>
    </row>
    <row r="201" spans="1:12" ht="16.5" customHeight="1" thickBot="1">
      <c r="H201" s="96" t="s">
        <v>38</v>
      </c>
      <c r="I201">
        <v>110</v>
      </c>
    </row>
    <row r="202" spans="1:12" ht="29.25" customHeight="1" thickBot="1">
      <c r="A202" s="20" t="s">
        <v>30</v>
      </c>
      <c r="B202" s="100" t="s">
        <v>89</v>
      </c>
      <c r="C202" s="21" t="s">
        <v>31</v>
      </c>
      <c r="D202" s="21" t="s">
        <v>32</v>
      </c>
      <c r="E202" s="21" t="s">
        <v>33</v>
      </c>
      <c r="F202" s="21" t="s">
        <v>37</v>
      </c>
      <c r="G202" s="21" t="s">
        <v>34</v>
      </c>
      <c r="H202" s="21" t="s">
        <v>35</v>
      </c>
      <c r="I202" s="33" t="s">
        <v>53</v>
      </c>
    </row>
    <row r="203" spans="1:12" ht="16.5" customHeight="1">
      <c r="A203" s="128" t="s">
        <v>70</v>
      </c>
      <c r="B203" s="128" t="s">
        <v>90</v>
      </c>
      <c r="C203" s="18">
        <f>IF(E203="","",ROUNDUP(IF(B203="あり",$H$100/2,$H$100)*1000/60,0))</f>
        <v>14</v>
      </c>
      <c r="D203" s="110">
        <f>IF(E203="","",ROUNDUP(IF(B203="あり",$C$203/2,$C$203)/60,2))</f>
        <v>0.24000000000000002</v>
      </c>
      <c r="E203" s="128">
        <v>25</v>
      </c>
      <c r="F203" s="19">
        <f>IF(E203="","",ROUND(C203/1000/60/((E203/1000)^2*PI()/4),2))</f>
        <v>0.48</v>
      </c>
      <c r="G203" s="19">
        <f>IF(H203="","",ROUND(I203/H203*1000,0))</f>
        <v>16</v>
      </c>
      <c r="H203" s="128">
        <v>35</v>
      </c>
      <c r="I203" s="31">
        <f>IF(E203="","",ROUND(IF(E203&lt;=50,(0.0126+((0.01739-0.1087*(E203/1000))/(F203)^(1/2)))*(H203/(E203/1000))*(F203^2/(2*9.8)),10.666*$I$201^(-1.85)*(E203/1000)^(-4.87)*(C203/(1000*60))^1.85*H203),3))</f>
        <v>0.55600000000000005</v>
      </c>
    </row>
    <row r="204" spans="1:12" ht="16.5" customHeight="1">
      <c r="A204" s="123" t="s">
        <v>36</v>
      </c>
      <c r="B204" s="128" t="s">
        <v>90</v>
      </c>
      <c r="C204" s="18">
        <f t="shared" ref="C204:C207" si="1">IF(E204="","",ROUNDUP(IF(B204="あり",$H$100/2,$H$100)*1000/60,0))</f>
        <v>14</v>
      </c>
      <c r="D204" s="110">
        <f t="shared" ref="D204:D207" si="2">IF(E204="","",ROUNDUP(IF(B204="あり",$C$203/2,$C$203)/60,2))</f>
        <v>0.24000000000000002</v>
      </c>
      <c r="E204" s="128">
        <v>20</v>
      </c>
      <c r="F204" s="19">
        <f t="shared" ref="F204:F207" si="3">IF(E204="","",ROUND(C204/1000/60/((E204/1000)^2*PI()/4),2))</f>
        <v>0.74</v>
      </c>
      <c r="G204" s="19">
        <f t="shared" ref="G204:G207" si="4">IF(H204="","",ROUND(I204/H204*1000,0))</f>
        <v>42</v>
      </c>
      <c r="H204" s="128">
        <v>20</v>
      </c>
      <c r="I204" s="31">
        <f>IF(E204="","",ROUND(IF(E204&lt;=50,(0.0126+((0.01739-0.1087*(E204/1000))/(F204)^(1/2)))*(H204/(E204/1000))*(F204^2/(2*9.8)),10.666*$I$201^(-1.85)*(E204/1000)^(-4.87)*(C204/(1000*60))^1.85*H204),3))</f>
        <v>0.84599999999999997</v>
      </c>
      <c r="K204" s="15"/>
      <c r="L204" s="16"/>
    </row>
    <row r="205" spans="1:12" ht="16.5" customHeight="1">
      <c r="A205" s="123" t="s">
        <v>137</v>
      </c>
      <c r="B205" s="128" t="s">
        <v>90</v>
      </c>
      <c r="C205" s="18">
        <f t="shared" si="1"/>
        <v>14</v>
      </c>
      <c r="D205" s="110">
        <f t="shared" si="2"/>
        <v>0.24000000000000002</v>
      </c>
      <c r="E205" s="128">
        <v>20</v>
      </c>
      <c r="F205" s="19">
        <f t="shared" si="3"/>
        <v>0.74</v>
      </c>
      <c r="G205" s="19">
        <f t="shared" si="4"/>
        <v>42</v>
      </c>
      <c r="H205" s="128">
        <v>1</v>
      </c>
      <c r="I205" s="31">
        <f>IF(E205="","",ROUND(IF(E205&lt;=50,(0.0126+((0.01739-0.1087*(E205/1000))/(F205)^(1/2)))*(H205/(E205/1000))*(F205^2/(2*9.8)),10.666*$I$201^(-1.85)*(E205/1000)^(-4.87)*(C205/(1000*60))^1.85*H205),3))</f>
        <v>4.2000000000000003E-2</v>
      </c>
    </row>
    <row r="206" spans="1:12" ht="16.5" customHeight="1">
      <c r="A206" s="123" t="s">
        <v>138</v>
      </c>
      <c r="B206" s="128" t="s">
        <v>90</v>
      </c>
      <c r="C206" s="18">
        <f t="shared" si="1"/>
        <v>14</v>
      </c>
      <c r="D206" s="110">
        <f t="shared" si="2"/>
        <v>0.24000000000000002</v>
      </c>
      <c r="E206" s="128">
        <v>13</v>
      </c>
      <c r="F206" s="19">
        <f t="shared" si="3"/>
        <v>1.76</v>
      </c>
      <c r="G206" s="19">
        <f t="shared" si="4"/>
        <v>300</v>
      </c>
      <c r="H206" s="128">
        <v>2.5</v>
      </c>
      <c r="I206" s="31">
        <f t="shared" ref="I206:I207" si="5">IF(E206="","",ROUND(IF(E206&lt;=50,(0.0126+((0.01739-0.1087*(E206/1000))/(F206)^(1/2)))*(H206/(E206/1000))*(F206^2/(2*9.8)),10.666*$I$201^(-1.85)*(E206/1000)^(-4.87)*(C206/(1000*60))^1.85*H206),3))</f>
        <v>0.749</v>
      </c>
    </row>
    <row r="207" spans="1:12" ht="16.5" customHeight="1" thickBot="1">
      <c r="A207" s="129"/>
      <c r="B207" s="128"/>
      <c r="C207" s="18" t="str">
        <f t="shared" si="1"/>
        <v/>
      </c>
      <c r="D207" s="110" t="str">
        <f t="shared" si="2"/>
        <v/>
      </c>
      <c r="E207" s="130"/>
      <c r="F207" s="50" t="str">
        <f t="shared" si="3"/>
        <v/>
      </c>
      <c r="G207" s="50" t="str">
        <f t="shared" si="4"/>
        <v/>
      </c>
      <c r="H207" s="130"/>
      <c r="I207" s="51" t="str">
        <f t="shared" si="5"/>
        <v/>
      </c>
    </row>
    <row r="208" spans="1:12" ht="16.5" customHeight="1" thickBot="1">
      <c r="A208" s="52" t="s">
        <v>82</v>
      </c>
      <c r="B208" s="57"/>
      <c r="C208" s="53"/>
      <c r="D208" s="111"/>
      <c r="E208" s="56"/>
      <c r="F208" s="54"/>
      <c r="G208" s="54"/>
      <c r="H208" s="56"/>
      <c r="I208" s="55"/>
    </row>
    <row r="209" spans="1:9" ht="16.5" customHeight="1">
      <c r="A209" s="128" t="s">
        <v>134</v>
      </c>
      <c r="B209" s="128"/>
      <c r="C209" s="18">
        <f t="shared" ref="C209:C212" si="6">IF(E209="","",ROUNDUP(IF(B209="○",$H$100/2,$H$100)*1000/60,0))</f>
        <v>14</v>
      </c>
      <c r="D209" s="110">
        <f t="shared" ref="D209:D212" si="7">IF(E209="","",ROUNDUP(IF(B209="あり",$C$203/2,$C$203)/60,2))</f>
        <v>0.24000000000000002</v>
      </c>
      <c r="E209" s="128">
        <v>25</v>
      </c>
      <c r="F209" s="19">
        <f t="shared" ref="F209:F212" si="8">IF(E209="","",ROUND(C209/1000/60/((E209/1000)^2*PI()/4),2))</f>
        <v>0.48</v>
      </c>
      <c r="G209" s="19" t="str">
        <f t="shared" ref="G209:G212" si="9">IF(H209="","",ROUND(I209/H209*1000,0))</f>
        <v/>
      </c>
      <c r="H209" s="44"/>
      <c r="I209" s="131">
        <v>0.05</v>
      </c>
    </row>
    <row r="210" spans="1:9" ht="16.5" customHeight="1">
      <c r="A210" s="128" t="s">
        <v>135</v>
      </c>
      <c r="B210" s="128"/>
      <c r="C210" s="18">
        <f t="shared" si="6"/>
        <v>14</v>
      </c>
      <c r="D210" s="110">
        <f t="shared" si="7"/>
        <v>0.24000000000000002</v>
      </c>
      <c r="E210" s="128">
        <v>25</v>
      </c>
      <c r="F210" s="19">
        <f t="shared" si="8"/>
        <v>0.48</v>
      </c>
      <c r="G210" s="19" t="str">
        <f t="shared" si="9"/>
        <v/>
      </c>
      <c r="H210" s="44"/>
      <c r="I210" s="132">
        <v>0.1</v>
      </c>
    </row>
    <row r="211" spans="1:9" ht="16.5" customHeight="1">
      <c r="A211" s="123" t="s">
        <v>136</v>
      </c>
      <c r="B211" s="128"/>
      <c r="C211" s="18">
        <f t="shared" si="6"/>
        <v>14</v>
      </c>
      <c r="D211" s="110">
        <f t="shared" si="7"/>
        <v>0.24000000000000002</v>
      </c>
      <c r="E211" s="128">
        <v>25</v>
      </c>
      <c r="F211" s="19">
        <f t="shared" si="8"/>
        <v>0.48</v>
      </c>
      <c r="G211" s="19" t="str">
        <f t="shared" si="9"/>
        <v/>
      </c>
      <c r="H211" s="44"/>
      <c r="I211" s="132">
        <v>0.1</v>
      </c>
    </row>
    <row r="212" spans="1:9" ht="16.5" customHeight="1" thickBot="1">
      <c r="A212" s="129" t="s">
        <v>41</v>
      </c>
      <c r="B212" s="130"/>
      <c r="C212" s="18">
        <f t="shared" si="6"/>
        <v>14</v>
      </c>
      <c r="D212" s="110">
        <f t="shared" si="7"/>
        <v>0.24000000000000002</v>
      </c>
      <c r="E212" s="128">
        <v>25</v>
      </c>
      <c r="F212" s="19">
        <f t="shared" si="8"/>
        <v>0.48</v>
      </c>
      <c r="G212" s="19" t="str">
        <f t="shared" si="9"/>
        <v/>
      </c>
      <c r="H212" s="44"/>
      <c r="I212" s="132">
        <v>0.12</v>
      </c>
    </row>
    <row r="213" spans="1:9" ht="16.5" customHeight="1" thickBot="1">
      <c r="A213" s="154" t="s">
        <v>39</v>
      </c>
      <c r="B213" s="155"/>
      <c r="C213" s="155"/>
      <c r="D213" s="155"/>
      <c r="E213" s="155"/>
      <c r="F213" s="155"/>
      <c r="G213" s="155"/>
      <c r="H213" s="156"/>
      <c r="I213" s="32">
        <f>SUM(I203:I212)</f>
        <v>2.5630000000000002</v>
      </c>
    </row>
    <row r="214" spans="1:9" ht="16.5" customHeight="1">
      <c r="A214" s="106" t="s">
        <v>43</v>
      </c>
      <c r="B214" s="106"/>
      <c r="C214" s="118"/>
      <c r="D214" s="118"/>
      <c r="E214" s="118"/>
      <c r="F214" s="118"/>
      <c r="G214" s="118"/>
      <c r="H214" s="118"/>
      <c r="I214" s="6"/>
    </row>
    <row r="215" spans="1:9" ht="16.5" customHeight="1">
      <c r="A215" t="s">
        <v>83</v>
      </c>
    </row>
    <row r="216" spans="1:9" ht="16.5" customHeight="1">
      <c r="A216" t="s">
        <v>40</v>
      </c>
    </row>
    <row r="217" spans="1:9" ht="16.5" customHeight="1">
      <c r="A217" t="s">
        <v>42</v>
      </c>
    </row>
    <row r="218" spans="1:9" ht="16.5" customHeight="1"/>
    <row r="219" spans="1:9" ht="16.5" customHeight="1"/>
    <row r="220" spans="1:9" ht="16.5" customHeight="1"/>
    <row r="221" spans="1:9" ht="16.5" customHeight="1"/>
    <row r="222" spans="1:9" ht="16.5" customHeight="1"/>
    <row r="223" spans="1:9" ht="16.5" customHeight="1"/>
    <row r="224" spans="1:9"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spans="2:9" ht="16.5" customHeight="1"/>
    <row r="242" spans="2:9" ht="16.5" customHeight="1"/>
    <row r="243" spans="2:9" ht="16.5" customHeight="1"/>
    <row r="244" spans="2:9" ht="16.5" customHeight="1"/>
    <row r="245" spans="2:9" ht="16.5" customHeight="1"/>
    <row r="246" spans="2:9" ht="16.5" customHeight="1"/>
    <row r="247" spans="2:9" ht="16.5" customHeight="1"/>
    <row r="248" spans="2:9" ht="16.5" customHeight="1">
      <c r="B248" s="250" t="s">
        <v>139</v>
      </c>
      <c r="C248" s="250"/>
      <c r="D248" s="250"/>
      <c r="E248" s="250"/>
      <c r="F248" s="250"/>
      <c r="G248" s="250"/>
      <c r="H248" s="250"/>
    </row>
    <row r="249" spans="2:9" ht="16.5" customHeight="1">
      <c r="B249" s="250"/>
      <c r="C249" s="250"/>
      <c r="D249" s="250"/>
      <c r="E249" s="250"/>
      <c r="F249" s="250"/>
      <c r="G249" s="250"/>
      <c r="H249" s="250"/>
    </row>
    <row r="250" spans="2:9" ht="16.5" customHeight="1"/>
    <row r="251" spans="2:9" ht="16.5" customHeight="1"/>
    <row r="252" spans="2:9" ht="16.5" customHeight="1"/>
    <row r="253" spans="2:9" ht="16.5" customHeight="1">
      <c r="G253" s="29"/>
      <c r="H253" s="29"/>
      <c r="I253" s="29"/>
    </row>
    <row r="254" spans="2:9" ht="16.5" customHeight="1">
      <c r="G254" s="29"/>
      <c r="H254" s="29"/>
      <c r="I254" s="29"/>
    </row>
    <row r="255" spans="2:9" ht="16.5" customHeight="1">
      <c r="G255" s="29"/>
      <c r="H255" s="29"/>
      <c r="I255" s="29"/>
    </row>
    <row r="256" spans="2:9" ht="16.5" customHeight="1">
      <c r="G256" s="29"/>
      <c r="H256" s="29"/>
      <c r="I256" s="29"/>
    </row>
    <row r="257" spans="7:9" ht="16.5" customHeight="1">
      <c r="G257" s="29"/>
      <c r="H257" s="29"/>
      <c r="I257" s="29"/>
    </row>
    <row r="258" spans="7:9" ht="16.5" customHeight="1">
      <c r="G258" s="29"/>
      <c r="H258" s="29"/>
      <c r="I258" s="29"/>
    </row>
    <row r="259" spans="7:9" ht="16.5" customHeight="1">
      <c r="G259" s="29"/>
      <c r="H259" s="29"/>
      <c r="I259" s="29"/>
    </row>
    <row r="260" spans="7:9" ht="16.5" customHeight="1">
      <c r="G260" s="29"/>
      <c r="H260" s="29"/>
      <c r="I260" s="29"/>
    </row>
    <row r="261" spans="7:9" ht="16.5" customHeight="1">
      <c r="G261" s="29"/>
      <c r="H261" s="29"/>
      <c r="I261" s="29"/>
    </row>
    <row r="262" spans="7:9" ht="16.5" customHeight="1">
      <c r="G262" s="29"/>
      <c r="H262" s="29"/>
      <c r="I262" s="29"/>
    </row>
    <row r="263" spans="7:9" ht="16.5" customHeight="1">
      <c r="G263" s="29"/>
      <c r="H263" s="29"/>
      <c r="I263" s="29"/>
    </row>
    <row r="264" spans="7:9" ht="16.5" customHeight="1">
      <c r="G264" s="29"/>
      <c r="H264" s="29"/>
      <c r="I264" s="29"/>
    </row>
    <row r="265" spans="7:9" ht="16.5" customHeight="1">
      <c r="G265" s="29"/>
      <c r="H265" s="29"/>
      <c r="I265" s="29"/>
    </row>
    <row r="266" spans="7:9" ht="16.5" customHeight="1">
      <c r="G266" s="29"/>
      <c r="H266" s="29"/>
      <c r="I266" s="29"/>
    </row>
    <row r="267" spans="7:9" ht="16.5" customHeight="1">
      <c r="G267" s="29"/>
      <c r="H267" s="29"/>
      <c r="I267" s="29"/>
    </row>
    <row r="268" spans="7:9" ht="16.5" customHeight="1">
      <c r="G268" s="29"/>
      <c r="H268" s="29"/>
      <c r="I268" s="29"/>
    </row>
    <row r="269" spans="7:9" ht="16.5" customHeight="1">
      <c r="G269" s="29"/>
      <c r="H269" s="29"/>
      <c r="I269" s="29"/>
    </row>
    <row r="270" spans="7:9" ht="16.5" customHeight="1">
      <c r="G270" s="29"/>
      <c r="H270" s="29"/>
      <c r="I270" s="29"/>
    </row>
    <row r="271" spans="7:9" ht="16.5" customHeight="1">
      <c r="G271" s="29"/>
      <c r="H271" s="29"/>
      <c r="I271" s="29"/>
    </row>
    <row r="272" spans="7:9" ht="16.5" customHeight="1">
      <c r="G272" s="29"/>
      <c r="H272" s="29"/>
      <c r="I272" s="29"/>
    </row>
    <row r="273" spans="1:9" ht="16.5" customHeight="1">
      <c r="G273" s="29"/>
      <c r="H273" s="29"/>
      <c r="I273" s="29"/>
    </row>
    <row r="274" spans="1:9" ht="16.5" customHeight="1">
      <c r="G274" s="29"/>
      <c r="H274" s="29"/>
      <c r="I274" s="29"/>
    </row>
    <row r="275" spans="1:9" ht="16.5" customHeight="1">
      <c r="G275" s="29"/>
      <c r="H275" s="29"/>
      <c r="I275" s="29"/>
    </row>
    <row r="276" spans="1:9" ht="16.5" customHeight="1">
      <c r="G276" s="29"/>
      <c r="H276" s="29"/>
      <c r="I276" s="29"/>
    </row>
    <row r="277" spans="1:9" ht="16.5" customHeight="1">
      <c r="G277" s="29"/>
      <c r="H277" s="29"/>
      <c r="I277" s="29"/>
    </row>
    <row r="278" spans="1:9" ht="16.5" customHeight="1">
      <c r="G278" s="29"/>
      <c r="H278" s="29"/>
      <c r="I278" s="29"/>
    </row>
    <row r="279" spans="1:9" ht="16.5" customHeight="1">
      <c r="G279" s="29"/>
      <c r="H279" s="29"/>
      <c r="I279" s="29"/>
    </row>
    <row r="280" spans="1:9" ht="16.5" customHeight="1">
      <c r="G280" s="29"/>
      <c r="H280" s="29"/>
      <c r="I280" s="29"/>
    </row>
    <row r="281" spans="1:9" ht="16.5" customHeight="1">
      <c r="A281" s="93"/>
      <c r="B281" s="93"/>
      <c r="C281" s="93"/>
      <c r="D281" s="93"/>
      <c r="E281" s="93"/>
      <c r="F281" s="93"/>
      <c r="G281" s="93"/>
      <c r="H281" s="93"/>
      <c r="I281" s="29"/>
    </row>
    <row r="282" spans="1:9" ht="22.5" customHeight="1">
      <c r="C282" t="s">
        <v>120</v>
      </c>
    </row>
    <row r="283" spans="1:9" ht="43.5" customHeight="1" thickBot="1">
      <c r="C283" s="107" t="s">
        <v>118</v>
      </c>
      <c r="D283" s="96" t="s">
        <v>59</v>
      </c>
      <c r="E283" s="107" t="s">
        <v>117</v>
      </c>
    </row>
    <row r="284" spans="1:9" ht="16.5" customHeight="1" thickBot="1">
      <c r="C284" s="23">
        <f>D197</f>
        <v>4.3</v>
      </c>
      <c r="D284" s="96" t="s">
        <v>59</v>
      </c>
      <c r="E284" s="37">
        <f>I213</f>
        <v>2.5630000000000002</v>
      </c>
      <c r="F284" s="95" t="s">
        <v>19</v>
      </c>
      <c r="G284" s="37">
        <f>D197+I213</f>
        <v>6.8629999999999995</v>
      </c>
      <c r="H284" t="s">
        <v>56</v>
      </c>
    </row>
    <row r="285" spans="1:9" ht="16.5" customHeight="1" thickBot="1">
      <c r="F285" s="95" t="s">
        <v>57</v>
      </c>
      <c r="G285" s="23">
        <f>ROUNDUP(G284/102,3)</f>
        <v>6.8000000000000005E-2</v>
      </c>
      <c r="H285" t="s">
        <v>58</v>
      </c>
    </row>
    <row r="286" spans="1:9" ht="16.5" customHeight="1">
      <c r="F286" s="95"/>
      <c r="G286" s="6"/>
    </row>
    <row r="287" spans="1:9" ht="16.5" customHeight="1">
      <c r="C287" t="s">
        <v>96</v>
      </c>
    </row>
    <row r="288" spans="1:9" ht="16.5" customHeight="1" thickBot="1">
      <c r="C288" s="96" t="s">
        <v>119</v>
      </c>
      <c r="E288" s="96" t="s">
        <v>61</v>
      </c>
    </row>
    <row r="289" spans="1:9" ht="16.5" customHeight="1" thickBot="1">
      <c r="C289" s="58">
        <f>D186</f>
        <v>0.3</v>
      </c>
      <c r="D289" s="95" t="s">
        <v>62</v>
      </c>
      <c r="E289" s="23">
        <f>G285</f>
        <v>6.8000000000000005E-2</v>
      </c>
      <c r="F289" s="95" t="s">
        <v>19</v>
      </c>
      <c r="G289" s="37">
        <f>C289-E289</f>
        <v>0.23199999999999998</v>
      </c>
      <c r="H289" t="s">
        <v>58</v>
      </c>
    </row>
    <row r="290" spans="1:9" ht="16.5" customHeight="1"/>
    <row r="291" spans="1:9" ht="16.5" customHeight="1"/>
    <row r="292" spans="1:9" ht="16.5" customHeight="1"/>
    <row r="293" spans="1:9" ht="16.5" customHeight="1"/>
    <row r="294" spans="1:9" ht="16.5" customHeight="1"/>
    <row r="295" spans="1:9" ht="16.5" customHeight="1"/>
    <row r="296" spans="1:9" ht="16.5" customHeight="1"/>
    <row r="297" spans="1:9" ht="16.5" customHeight="1"/>
    <row r="298" spans="1:9" ht="16.5" customHeight="1"/>
    <row r="299" spans="1:9" ht="16.5" customHeight="1"/>
    <row r="300" spans="1:9" ht="16.5" customHeight="1"/>
    <row r="301" spans="1:9" ht="16.5" customHeight="1"/>
    <row r="302" spans="1:9" ht="16.5" customHeight="1">
      <c r="A302" s="98" t="s">
        <v>94</v>
      </c>
      <c r="B302" s="25" t="s">
        <v>98</v>
      </c>
      <c r="D302" s="25" t="s">
        <v>125</v>
      </c>
      <c r="E302" s="25"/>
      <c r="F302" s="25"/>
      <c r="G302" s="25"/>
      <c r="H302" s="25"/>
      <c r="I302" s="25"/>
    </row>
    <row r="303" spans="1:9" ht="16.5" customHeight="1">
      <c r="A303" s="25"/>
      <c r="B303" s="25"/>
      <c r="C303" s="25" t="s">
        <v>55</v>
      </c>
      <c r="D303" s="25"/>
      <c r="E303" s="25"/>
      <c r="F303" s="25"/>
      <c r="G303" s="25"/>
      <c r="H303" s="25"/>
      <c r="I303" s="25"/>
    </row>
    <row r="304" spans="1:9" ht="16.5" customHeight="1" thickBot="1">
      <c r="A304" s="25"/>
      <c r="B304" s="25"/>
      <c r="C304" s="117"/>
      <c r="D304" s="117"/>
      <c r="E304" s="117"/>
      <c r="F304" s="117"/>
      <c r="G304" s="117"/>
      <c r="H304" s="117"/>
      <c r="I304" s="117"/>
    </row>
    <row r="305" spans="1:12" ht="16.5" customHeight="1" thickBot="1">
      <c r="A305" s="25"/>
      <c r="B305" s="25"/>
      <c r="C305" s="152" t="s">
        <v>99</v>
      </c>
      <c r="D305" s="152"/>
      <c r="E305" s="133"/>
      <c r="F305" s="93" t="s">
        <v>56</v>
      </c>
      <c r="G305" s="93"/>
      <c r="H305" s="93"/>
      <c r="I305" s="93"/>
    </row>
    <row r="306" spans="1:12" ht="16.5" customHeight="1">
      <c r="A306" s="25"/>
      <c r="B306" s="25"/>
      <c r="C306" s="93"/>
      <c r="D306" s="93"/>
      <c r="E306" s="93"/>
      <c r="F306" s="93"/>
      <c r="G306" s="93"/>
      <c r="H306" s="93"/>
      <c r="I306" s="93"/>
    </row>
    <row r="307" spans="1:12" ht="16.5" customHeight="1">
      <c r="A307" s="153" t="s">
        <v>100</v>
      </c>
      <c r="B307" s="153"/>
      <c r="C307" s="153"/>
      <c r="D307" s="153"/>
      <c r="E307" s="153"/>
      <c r="F307" s="94"/>
      <c r="G307" s="94"/>
      <c r="H307" s="94"/>
    </row>
    <row r="308" spans="1:12" ht="16.5" customHeight="1" thickBot="1">
      <c r="H308" s="96" t="s">
        <v>38</v>
      </c>
      <c r="I308">
        <v>110</v>
      </c>
    </row>
    <row r="309" spans="1:12" ht="29.25" customHeight="1" thickBot="1">
      <c r="A309" s="20" t="s">
        <v>30</v>
      </c>
      <c r="B309" s="100" t="s">
        <v>89</v>
      </c>
      <c r="C309" s="21" t="s">
        <v>31</v>
      </c>
      <c r="D309" s="21" t="s">
        <v>32</v>
      </c>
      <c r="E309" s="21" t="s">
        <v>33</v>
      </c>
      <c r="F309" s="21" t="s">
        <v>37</v>
      </c>
      <c r="G309" s="21" t="s">
        <v>34</v>
      </c>
      <c r="H309" s="21" t="s">
        <v>35</v>
      </c>
      <c r="I309" s="33" t="s">
        <v>53</v>
      </c>
    </row>
    <row r="310" spans="1:12" ht="16.5" customHeight="1">
      <c r="A310" s="128"/>
      <c r="B310" s="128"/>
      <c r="C310" s="18" t="str">
        <f t="shared" ref="C310:C311" si="10">IF(E310="","",ROUNDUP(IF(B310="○",$H$100/2,$H$100)*1000/60,0))</f>
        <v/>
      </c>
      <c r="D310" s="18" t="str">
        <f t="shared" ref="D310:D311" si="11">IF(E310="","",ROUNDUP(IF(B310="○",$C$203/2,$C$203)/60,1))</f>
        <v/>
      </c>
      <c r="E310" s="128"/>
      <c r="F310" s="19" t="str">
        <f>IF(E310="","",ROUND(C310/1000/60/((E310/1000)^2*PI()/4),2))</f>
        <v/>
      </c>
      <c r="G310" s="19" t="str">
        <f>IF(H310="","",ROUND(I310/H310*1000,0))</f>
        <v/>
      </c>
      <c r="H310" s="128"/>
      <c r="I310" s="31" t="str">
        <f>IF(D310="","",IF(B310="○",J310*2,J310))</f>
        <v/>
      </c>
      <c r="J310" t="str">
        <f>IF(E310="","",ROUND(IF(E310&lt;=50,(0.0126+((0.01739-0.1087*(E310/1000))/(F310)^(1/2)))*(H310/(E310/1000))*(F310^2/(2*9.8)),10.666*$I$201^(-1.85)*(E310/1000)^(-4.87)*(D310/(1000*60))^1.85*H310),3))</f>
        <v/>
      </c>
    </row>
    <row r="311" spans="1:12" ht="16.5" customHeight="1">
      <c r="A311" s="123"/>
      <c r="B311" s="128"/>
      <c r="C311" s="18" t="str">
        <f t="shared" si="10"/>
        <v/>
      </c>
      <c r="D311" s="18" t="str">
        <f t="shared" si="11"/>
        <v/>
      </c>
      <c r="E311" s="134"/>
      <c r="F311" s="19" t="str">
        <f t="shared" ref="F311:F314" si="12">IF(E311="","",ROUND(C311/1000/60/((E311/1000)^2*PI()/4),2))</f>
        <v/>
      </c>
      <c r="G311" s="19" t="str">
        <f t="shared" ref="G311:G314" si="13">IF(H311="","",ROUND(I311/H311*1000,0))</f>
        <v/>
      </c>
      <c r="H311" s="128"/>
      <c r="I311" s="31" t="str">
        <f t="shared" ref="I311:I314" si="14">IF(D311="","",IF(B311="○",J311*2,J311))</f>
        <v/>
      </c>
      <c r="J311" t="str">
        <f>IF(E311="","",ROUND(IF(E311&lt;=50,(0.0126+((0.01739-0.1087*(E311/1000))/(F311)^(1/2)))*(H311/(E311/1000))*(F311^2/(2*9.8)),10.666*$I$201^(-1.85)*(E311/1000)^(-4.87)*(D311/(1000*60))^1.85*H311),3))</f>
        <v/>
      </c>
      <c r="K311" s="15"/>
      <c r="L311" s="16"/>
    </row>
    <row r="312" spans="1:12" ht="16.5" customHeight="1">
      <c r="A312" s="123"/>
      <c r="B312" s="128"/>
      <c r="C312" s="18" t="str">
        <f>IF(E312="","",ROUNDUP(IF(B312="○",$H$100/2,$H$100)*1000/60,0))</f>
        <v/>
      </c>
      <c r="D312" s="18" t="str">
        <f>IF(E312="","",ROUNDUP(IF(B312="○",$C$203/2,$C$203)/60,1))</f>
        <v/>
      </c>
      <c r="E312" s="128"/>
      <c r="F312" s="19" t="str">
        <f t="shared" si="12"/>
        <v/>
      </c>
      <c r="G312" s="19" t="str">
        <f t="shared" si="13"/>
        <v/>
      </c>
      <c r="H312" s="128"/>
      <c r="I312" s="31" t="str">
        <f t="shared" si="14"/>
        <v/>
      </c>
      <c r="J312" t="str">
        <f t="shared" ref="J312:J314" si="15">IF(E312="","",ROUND(IF(E312&lt;=50,(0.0126+((0.01739-0.1087*(E312/1000))/(F312)^(1/2)))*(H312/(E312/1000))*(F312^2/(2*9.8)),10.666*$I$201^(-1.85)*(E312/1000)^(-4.87)*(D312/(1000*60))^1.85*H312),3))</f>
        <v/>
      </c>
    </row>
    <row r="313" spans="1:12" ht="16.5" customHeight="1">
      <c r="A313" s="123"/>
      <c r="B313" s="128"/>
      <c r="C313" s="18" t="str">
        <f t="shared" ref="C313:C314" si="16">IF(E313="","",ROUNDUP(IF(B313="○",$H$100/2,$H$100)*1000/60,0))</f>
        <v/>
      </c>
      <c r="D313" s="18" t="str">
        <f t="shared" ref="D313:D314" si="17">IF(E313="","",ROUNDUP(IF(B313="○",$C$203/2,$C$203)/60,1))</f>
        <v/>
      </c>
      <c r="E313" s="128"/>
      <c r="F313" s="19" t="str">
        <f t="shared" si="12"/>
        <v/>
      </c>
      <c r="G313" s="19" t="str">
        <f t="shared" si="13"/>
        <v/>
      </c>
      <c r="H313" s="128"/>
      <c r="I313" s="31" t="str">
        <f t="shared" si="14"/>
        <v/>
      </c>
      <c r="J313" t="str">
        <f t="shared" si="15"/>
        <v/>
      </c>
    </row>
    <row r="314" spans="1:12" ht="16.5" customHeight="1" thickBot="1">
      <c r="A314" s="129"/>
      <c r="B314" s="128"/>
      <c r="C314" s="18" t="str">
        <f t="shared" si="16"/>
        <v/>
      </c>
      <c r="D314" s="18" t="str">
        <f t="shared" si="17"/>
        <v/>
      </c>
      <c r="E314" s="130"/>
      <c r="F314" s="50" t="str">
        <f t="shared" si="12"/>
        <v/>
      </c>
      <c r="G314" s="50" t="str">
        <f t="shared" si="13"/>
        <v/>
      </c>
      <c r="H314" s="130"/>
      <c r="I314" s="31" t="str">
        <f t="shared" si="14"/>
        <v/>
      </c>
      <c r="J314" t="str">
        <f t="shared" si="15"/>
        <v/>
      </c>
    </row>
    <row r="315" spans="1:12" ht="16.5" customHeight="1" thickBot="1">
      <c r="A315" s="154" t="s">
        <v>39</v>
      </c>
      <c r="B315" s="155"/>
      <c r="C315" s="155"/>
      <c r="D315" s="155"/>
      <c r="E315" s="155"/>
      <c r="F315" s="155"/>
      <c r="G315" s="155"/>
      <c r="H315" s="156"/>
      <c r="I315" s="32">
        <f>SUM(I310:I314)</f>
        <v>0</v>
      </c>
    </row>
    <row r="316" spans="1:12" ht="16.5" customHeight="1"/>
    <row r="317" spans="1:12" ht="16.5" customHeight="1">
      <c r="D317" s="157" t="s">
        <v>101</v>
      </c>
      <c r="E317" s="157"/>
      <c r="F317" s="35">
        <f>E305+I315</f>
        <v>0</v>
      </c>
      <c r="G317" t="s">
        <v>56</v>
      </c>
    </row>
    <row r="318" spans="1:12" ht="16.5" customHeight="1">
      <c r="E318" s="98" t="s">
        <v>57</v>
      </c>
      <c r="F318" s="35">
        <f>ROUNDUP(F317/102,3)</f>
        <v>0</v>
      </c>
      <c r="G318" t="s">
        <v>58</v>
      </c>
    </row>
    <row r="319" spans="1:12" ht="16.5" customHeight="1">
      <c r="E319" s="98"/>
      <c r="F319" s="35"/>
    </row>
    <row r="320" spans="1:12" ht="16.5" customHeight="1"/>
    <row r="321" spans="2:8" ht="16.5" customHeight="1">
      <c r="C321" t="s">
        <v>97</v>
      </c>
    </row>
    <row r="322" spans="2:8" ht="16.5" customHeight="1" thickBot="1">
      <c r="C322" s="59">
        <f>G289</f>
        <v>0.23199999999999998</v>
      </c>
      <c r="D322" s="95" t="s">
        <v>62</v>
      </c>
      <c r="E322" s="42">
        <f>F318</f>
        <v>0</v>
      </c>
      <c r="F322" s="95" t="s">
        <v>19</v>
      </c>
      <c r="G322" s="137">
        <f>C322-E322</f>
        <v>0.23199999999999998</v>
      </c>
      <c r="H322" t="s">
        <v>58</v>
      </c>
    </row>
    <row r="323" spans="2:8" ht="16.5" customHeight="1" thickBot="1">
      <c r="F323" s="96" t="s">
        <v>57</v>
      </c>
      <c r="G323" s="37">
        <f>ROUNDDOWN(G322,2)</f>
        <v>0.23</v>
      </c>
      <c r="H323" t="s">
        <v>58</v>
      </c>
    </row>
    <row r="324" spans="2:8" ht="16.5" customHeight="1">
      <c r="G324" s="150" t="s">
        <v>88</v>
      </c>
      <c r="H324" s="150"/>
    </row>
    <row r="325" spans="2:8" ht="16.5" customHeight="1">
      <c r="G325" s="101"/>
      <c r="H325" s="101"/>
    </row>
    <row r="326" spans="2:8" ht="16.5" customHeight="1">
      <c r="B326" s="167" t="s">
        <v>131</v>
      </c>
      <c r="C326" s="168"/>
      <c r="D326" s="168"/>
      <c r="E326" s="168"/>
      <c r="F326" s="168"/>
      <c r="G326" s="168"/>
      <c r="H326" s="169"/>
    </row>
    <row r="327" spans="2:8" ht="16.5" customHeight="1">
      <c r="B327" s="170"/>
      <c r="C327" s="171"/>
      <c r="D327" s="171"/>
      <c r="E327" s="171"/>
      <c r="F327" s="171"/>
      <c r="G327" s="171"/>
      <c r="H327" s="172"/>
    </row>
    <row r="328" spans="2:8" ht="16.5" customHeight="1">
      <c r="B328" s="173"/>
      <c r="C328" s="174"/>
      <c r="D328" s="174"/>
      <c r="E328" s="174"/>
      <c r="F328" s="174"/>
      <c r="G328" s="174"/>
      <c r="H328" s="175"/>
    </row>
    <row r="329" spans="2:8" ht="16.5" customHeight="1">
      <c r="B329" s="29"/>
      <c r="C329" s="29"/>
      <c r="D329" s="29"/>
      <c r="E329" s="29"/>
      <c r="F329" s="29"/>
      <c r="G329" s="29"/>
      <c r="H329" s="29"/>
    </row>
    <row r="330" spans="2:8" ht="16.5" customHeight="1">
      <c r="B330" s="29"/>
      <c r="C330" s="29"/>
      <c r="D330" s="29"/>
      <c r="E330" s="29"/>
      <c r="F330" s="29"/>
      <c r="G330" s="29"/>
      <c r="H330" s="29"/>
    </row>
    <row r="331" spans="2:8" ht="16.5" customHeight="1">
      <c r="B331" s="29"/>
      <c r="C331" s="29"/>
      <c r="D331" s="29"/>
      <c r="E331" s="29"/>
      <c r="F331" s="29"/>
      <c r="G331" s="29"/>
      <c r="H331" s="29"/>
    </row>
    <row r="332" spans="2:8" ht="16.5" customHeight="1">
      <c r="B332" s="29"/>
      <c r="C332" s="29"/>
      <c r="D332" s="29"/>
      <c r="E332" s="29"/>
      <c r="F332" s="29"/>
      <c r="G332" s="29"/>
      <c r="H332" s="29"/>
    </row>
    <row r="333" spans="2:8" ht="16.5" customHeight="1">
      <c r="B333" s="29"/>
      <c r="C333" s="29"/>
      <c r="D333" s="29"/>
      <c r="E333" s="29"/>
      <c r="F333" s="29"/>
      <c r="G333" s="29"/>
      <c r="H333" s="29"/>
    </row>
    <row r="334" spans="2:8" ht="16.5" customHeight="1">
      <c r="B334" s="29"/>
      <c r="C334" s="29"/>
      <c r="D334" s="29"/>
      <c r="E334" s="29"/>
      <c r="F334" s="29"/>
      <c r="G334" s="29"/>
      <c r="H334" s="29"/>
    </row>
    <row r="335" spans="2:8" ht="16.5" customHeight="1">
      <c r="B335" s="29"/>
      <c r="C335" s="29"/>
      <c r="D335" s="29"/>
      <c r="E335" s="29"/>
      <c r="F335" s="29"/>
      <c r="G335" s="29"/>
      <c r="H335" s="29"/>
    </row>
    <row r="336" spans="2:8" ht="16.5" customHeight="1">
      <c r="B336" s="29"/>
      <c r="C336" s="29"/>
      <c r="D336" s="29"/>
      <c r="E336" s="29"/>
      <c r="F336" s="29"/>
      <c r="G336" s="29"/>
      <c r="H336" s="29"/>
    </row>
    <row r="337" spans="2:8" ht="16.5" customHeight="1">
      <c r="B337" s="29"/>
      <c r="C337" s="29"/>
      <c r="D337" s="29"/>
      <c r="E337" s="29"/>
      <c r="F337" s="29"/>
      <c r="G337" s="29"/>
      <c r="H337" s="29"/>
    </row>
    <row r="338" spans="2:8" ht="16.5" customHeight="1">
      <c r="B338" s="29"/>
      <c r="C338" s="29"/>
      <c r="D338" s="29"/>
      <c r="E338" s="29"/>
      <c r="F338" s="29"/>
      <c r="G338" s="29"/>
      <c r="H338" s="29"/>
    </row>
    <row r="339" spans="2:8" ht="16.5" customHeight="1">
      <c r="B339" s="29"/>
      <c r="C339" s="29"/>
      <c r="D339" s="29"/>
      <c r="E339" s="29"/>
      <c r="F339" s="29"/>
      <c r="G339" s="29"/>
      <c r="H339" s="29"/>
    </row>
    <row r="340" spans="2:8" ht="16.5" customHeight="1">
      <c r="B340" s="29"/>
      <c r="C340" s="29"/>
      <c r="D340" s="29"/>
      <c r="E340" s="29"/>
      <c r="F340" s="29"/>
      <c r="G340" s="29"/>
      <c r="H340" s="29"/>
    </row>
    <row r="341" spans="2:8" ht="16.5" customHeight="1">
      <c r="B341" s="29"/>
      <c r="C341" s="29"/>
      <c r="D341" s="29"/>
      <c r="E341" s="29"/>
      <c r="F341" s="29"/>
      <c r="G341" s="29"/>
      <c r="H341" s="29"/>
    </row>
    <row r="342" spans="2:8" ht="16.5" customHeight="1">
      <c r="B342" s="29"/>
      <c r="C342" s="29"/>
      <c r="D342" s="29"/>
      <c r="E342" s="29"/>
      <c r="F342" s="29"/>
      <c r="G342" s="29"/>
      <c r="H342" s="29"/>
    </row>
    <row r="343" spans="2:8" ht="16.5" customHeight="1">
      <c r="B343" s="29"/>
      <c r="C343" s="29"/>
      <c r="D343" s="29"/>
      <c r="E343" s="29"/>
      <c r="F343" s="29"/>
      <c r="G343" s="29"/>
      <c r="H343" s="29"/>
    </row>
    <row r="344" spans="2:8" ht="16.5" customHeight="1">
      <c r="B344" s="29"/>
      <c r="C344" s="29"/>
      <c r="D344" s="29"/>
      <c r="E344" s="29"/>
      <c r="F344" s="29"/>
      <c r="G344" s="29"/>
      <c r="H344" s="29"/>
    </row>
    <row r="345" spans="2:8" ht="16.5" customHeight="1">
      <c r="B345" s="29"/>
      <c r="C345" s="29"/>
      <c r="D345" s="29"/>
      <c r="E345" s="29"/>
      <c r="F345" s="29"/>
      <c r="G345" s="29"/>
      <c r="H345" s="29"/>
    </row>
    <row r="346" spans="2:8" ht="16.5" customHeight="1">
      <c r="B346" s="29"/>
      <c r="C346" s="29"/>
      <c r="D346" s="29"/>
      <c r="E346" s="29"/>
      <c r="F346" s="29"/>
      <c r="G346" s="29"/>
      <c r="H346" s="29"/>
    </row>
    <row r="347" spans="2:8" ht="16.5" customHeight="1">
      <c r="B347" s="29"/>
      <c r="C347" s="29"/>
      <c r="D347" s="29"/>
      <c r="E347" s="29"/>
      <c r="F347" s="29"/>
      <c r="G347" s="29"/>
      <c r="H347" s="29"/>
    </row>
    <row r="348" spans="2:8" ht="16.5" customHeight="1">
      <c r="B348" s="29"/>
      <c r="C348" s="29"/>
      <c r="D348" s="29"/>
      <c r="E348" s="29"/>
      <c r="F348" s="29"/>
      <c r="G348" s="29"/>
      <c r="H348" s="29"/>
    </row>
    <row r="349" spans="2:8" ht="16.5" customHeight="1">
      <c r="B349" s="29"/>
      <c r="C349" s="29"/>
      <c r="D349" s="29"/>
      <c r="E349" s="29"/>
      <c r="F349" s="29"/>
      <c r="G349" s="29"/>
      <c r="H349" s="29"/>
    </row>
    <row r="350" spans="2:8" ht="16.5" customHeight="1">
      <c r="B350" s="29"/>
      <c r="C350" s="29"/>
      <c r="D350" s="29"/>
      <c r="E350" s="29"/>
      <c r="F350" s="29"/>
      <c r="G350" s="29"/>
      <c r="H350" s="29"/>
    </row>
    <row r="351" spans="2:8" ht="16.5" customHeight="1">
      <c r="B351" s="29"/>
      <c r="C351" s="29"/>
      <c r="D351" s="29"/>
      <c r="E351" s="29"/>
      <c r="F351" s="29"/>
      <c r="G351" s="29"/>
      <c r="H351" s="29"/>
    </row>
    <row r="352" spans="2:8" ht="16.5" customHeight="1">
      <c r="B352" s="29"/>
      <c r="C352" s="29"/>
      <c r="D352" s="29"/>
      <c r="E352" s="29"/>
      <c r="F352" s="29"/>
      <c r="G352" s="29"/>
      <c r="H352" s="29"/>
    </row>
    <row r="353" spans="1:9" ht="16.5" customHeight="1">
      <c r="B353" s="29"/>
      <c r="C353" s="29"/>
      <c r="D353" s="29"/>
      <c r="E353" s="29"/>
      <c r="F353" s="29"/>
      <c r="G353" s="29"/>
      <c r="H353" s="29"/>
    </row>
    <row r="354" spans="1:9" ht="16.5" customHeight="1">
      <c r="B354" s="29"/>
      <c r="C354" s="29"/>
      <c r="D354" s="29"/>
      <c r="E354" s="29"/>
      <c r="F354" s="29"/>
      <c r="G354" s="29"/>
      <c r="H354" s="29"/>
    </row>
    <row r="355" spans="1:9" ht="16.5" customHeight="1"/>
    <row r="356" spans="1:9" ht="16.5" customHeight="1">
      <c r="A356" s="98" t="s">
        <v>121</v>
      </c>
      <c r="B356" t="s">
        <v>122</v>
      </c>
    </row>
    <row r="357" spans="1:9" ht="16.5" customHeight="1">
      <c r="C357" s="109" t="s">
        <v>123</v>
      </c>
    </row>
    <row r="358" spans="1:9" ht="16.5" customHeight="1">
      <c r="C358" s="109"/>
    </row>
    <row r="359" spans="1:9" ht="16.5" customHeight="1">
      <c r="C359" s="151" t="s">
        <v>71</v>
      </c>
      <c r="D359" s="151"/>
      <c r="E359" s="151"/>
      <c r="F359" s="129">
        <v>13</v>
      </c>
      <c r="G359" t="s">
        <v>72</v>
      </c>
    </row>
    <row r="360" spans="1:9" ht="16.5" customHeight="1">
      <c r="C360" s="176" t="s">
        <v>73</v>
      </c>
      <c r="D360" s="176"/>
      <c r="E360" s="176"/>
      <c r="F360" s="123">
        <v>3.3</v>
      </c>
      <c r="G360" t="s">
        <v>74</v>
      </c>
    </row>
    <row r="361" spans="1:9" ht="16.5" customHeight="1">
      <c r="C361" s="151" t="s">
        <v>75</v>
      </c>
      <c r="D361" s="151"/>
      <c r="E361" s="151"/>
      <c r="F361" s="2">
        <f>H100</f>
        <v>0.79999999999999993</v>
      </c>
      <c r="G361" t="s">
        <v>74</v>
      </c>
    </row>
    <row r="362" spans="1:9" ht="16.5" customHeight="1" thickBot="1">
      <c r="C362" s="151" t="s">
        <v>76</v>
      </c>
      <c r="D362" s="151"/>
      <c r="E362" s="151"/>
      <c r="F362" s="17">
        <f>IF(F361="","",ROUND(F360/F361*100,0))</f>
        <v>413</v>
      </c>
      <c r="G362" t="s">
        <v>77</v>
      </c>
    </row>
    <row r="363" spans="1:9" ht="16.5" customHeight="1">
      <c r="E363" s="177" t="str">
        <f>IF(F361="","",IF(F362&gt;199,"設計給水量に対し、実給水量が大幅に多くなるため、定流量弁若しくは減圧弁の設置による流量調整が必要",""))</f>
        <v>設計給水量に対し、実給水量が大幅に多くなるため、定流量弁若しくは減圧弁の設置による流量調整が必要</v>
      </c>
      <c r="F363" s="178"/>
      <c r="G363" s="178"/>
      <c r="H363" s="178"/>
      <c r="I363" s="179"/>
    </row>
    <row r="364" spans="1:9" ht="16.5" customHeight="1" thickBot="1">
      <c r="E364" s="180"/>
      <c r="F364" s="181"/>
      <c r="G364" s="181"/>
      <c r="H364" s="181"/>
      <c r="I364" s="182"/>
    </row>
    <row r="365" spans="1:9" ht="16.5" customHeight="1"/>
    <row r="366" spans="1:9" ht="16.5" customHeight="1">
      <c r="A366" s="121"/>
      <c r="B366" s="25"/>
      <c r="C366" s="25"/>
      <c r="D366" s="25"/>
      <c r="E366" s="25"/>
      <c r="F366" s="25"/>
      <c r="G366" s="25"/>
      <c r="H366" s="25"/>
      <c r="I366" s="25"/>
    </row>
    <row r="367" spans="1:9" ht="26.25" customHeight="1">
      <c r="A367" s="158" t="s">
        <v>153</v>
      </c>
      <c r="B367" s="159"/>
      <c r="C367" s="159"/>
      <c r="D367" s="159"/>
      <c r="E367" s="159"/>
      <c r="F367" s="159"/>
      <c r="G367" s="159"/>
      <c r="H367" s="159"/>
      <c r="I367" s="160"/>
    </row>
    <row r="368" spans="1:9" ht="26.25" customHeight="1">
      <c r="A368" s="161"/>
      <c r="B368" s="162"/>
      <c r="C368" s="162"/>
      <c r="D368" s="162"/>
      <c r="E368" s="162"/>
      <c r="F368" s="162"/>
      <c r="G368" s="162"/>
      <c r="H368" s="162"/>
      <c r="I368" s="163"/>
    </row>
    <row r="369" spans="1:9" ht="26.25" customHeight="1">
      <c r="A369" s="161"/>
      <c r="B369" s="162"/>
      <c r="C369" s="162"/>
      <c r="D369" s="162"/>
      <c r="E369" s="162"/>
      <c r="F369" s="162"/>
      <c r="G369" s="162"/>
      <c r="H369" s="162"/>
      <c r="I369" s="163"/>
    </row>
    <row r="370" spans="1:9" ht="26.25" customHeight="1">
      <c r="A370" s="161"/>
      <c r="B370" s="162"/>
      <c r="C370" s="162"/>
      <c r="D370" s="162"/>
      <c r="E370" s="162"/>
      <c r="F370" s="162"/>
      <c r="G370" s="162"/>
      <c r="H370" s="162"/>
      <c r="I370" s="163"/>
    </row>
    <row r="371" spans="1:9" ht="26.25" customHeight="1">
      <c r="A371" s="164"/>
      <c r="B371" s="165"/>
      <c r="C371" s="165"/>
      <c r="D371" s="165"/>
      <c r="E371" s="165"/>
      <c r="F371" s="165"/>
      <c r="G371" s="165"/>
      <c r="H371" s="165"/>
      <c r="I371" s="166"/>
    </row>
    <row r="372" spans="1:9" ht="16.5" customHeight="1">
      <c r="A372" s="121"/>
      <c r="B372" s="25"/>
      <c r="C372" s="25"/>
      <c r="D372" s="25"/>
      <c r="E372" s="25"/>
      <c r="F372" s="25"/>
      <c r="G372" s="25"/>
      <c r="H372" s="25"/>
      <c r="I372" s="25"/>
    </row>
    <row r="373" spans="1:9" ht="16.5" customHeight="1">
      <c r="A373" s="242" t="s">
        <v>154</v>
      </c>
      <c r="B373" s="243"/>
      <c r="C373" s="243"/>
      <c r="D373" s="243"/>
      <c r="E373" s="243"/>
      <c r="F373" s="243"/>
      <c r="G373" s="243"/>
      <c r="H373" s="243"/>
      <c r="I373" s="243"/>
    </row>
    <row r="374" spans="1:9" ht="16.5" customHeight="1">
      <c r="A374" s="243"/>
      <c r="B374" s="243"/>
      <c r="C374" s="243"/>
      <c r="D374" s="243"/>
      <c r="E374" s="243"/>
      <c r="F374" s="243"/>
      <c r="G374" s="243"/>
      <c r="H374" s="243"/>
      <c r="I374" s="243"/>
    </row>
    <row r="375" spans="1:9" ht="16.5" customHeight="1">
      <c r="A375" s="243"/>
      <c r="B375" s="243"/>
      <c r="C375" s="243"/>
      <c r="D375" s="243"/>
      <c r="E375" s="243"/>
      <c r="F375" s="243"/>
      <c r="G375" s="243"/>
      <c r="H375" s="243"/>
      <c r="I375" s="243"/>
    </row>
    <row r="376" spans="1:9" ht="16.5" customHeight="1">
      <c r="A376" s="243"/>
      <c r="B376" s="243"/>
      <c r="C376" s="243"/>
      <c r="D376" s="243"/>
      <c r="E376" s="243"/>
      <c r="F376" s="243"/>
      <c r="G376" s="243"/>
      <c r="H376" s="243"/>
      <c r="I376" s="243"/>
    </row>
    <row r="377" spans="1:9" ht="16.5" customHeight="1">
      <c r="A377" s="243"/>
      <c r="B377" s="243"/>
      <c r="C377" s="243"/>
      <c r="D377" s="243"/>
      <c r="E377" s="243"/>
      <c r="F377" s="243"/>
      <c r="G377" s="243"/>
      <c r="H377" s="243"/>
      <c r="I377" s="243"/>
    </row>
    <row r="378" spans="1:9" ht="16.5" customHeight="1">
      <c r="A378" s="243"/>
      <c r="B378" s="243"/>
      <c r="C378" s="243"/>
      <c r="D378" s="243"/>
      <c r="E378" s="243"/>
      <c r="F378" s="243"/>
      <c r="G378" s="243"/>
      <c r="H378" s="243"/>
      <c r="I378" s="243"/>
    </row>
    <row r="379" spans="1:9" ht="16.5" customHeight="1">
      <c r="A379" s="121"/>
      <c r="B379" s="25"/>
      <c r="C379" s="25"/>
      <c r="D379" s="25"/>
      <c r="E379" s="25"/>
      <c r="F379" s="25"/>
      <c r="G379" s="25"/>
      <c r="H379" s="25"/>
      <c r="I379" s="25"/>
    </row>
    <row r="380" spans="1:9" ht="16.5" customHeight="1">
      <c r="A380" s="121"/>
      <c r="B380" s="25"/>
      <c r="C380" s="25"/>
      <c r="D380" s="25"/>
      <c r="E380" s="25"/>
      <c r="F380" s="25"/>
      <c r="G380" s="25"/>
      <c r="H380" s="25"/>
      <c r="I380" s="25"/>
    </row>
    <row r="381" spans="1:9" ht="16.5" customHeight="1">
      <c r="A381" s="121"/>
      <c r="B381" s="25"/>
      <c r="C381" s="25"/>
      <c r="D381" s="25"/>
      <c r="E381" s="25"/>
      <c r="F381" s="25"/>
      <c r="G381" s="25"/>
      <c r="H381" s="25"/>
      <c r="I381" s="25"/>
    </row>
    <row r="382" spans="1:9" ht="16.5" customHeight="1">
      <c r="A382" s="25"/>
      <c r="B382" s="25"/>
      <c r="C382" s="25"/>
      <c r="D382" s="25"/>
      <c r="E382" s="25"/>
      <c r="F382" s="25"/>
      <c r="G382" s="25"/>
      <c r="H382" s="25"/>
      <c r="I382" s="25"/>
    </row>
    <row r="383" spans="1:9" ht="16.5" customHeight="1">
      <c r="A383" s="25"/>
      <c r="B383" s="25"/>
      <c r="C383" s="25"/>
      <c r="D383" s="25"/>
      <c r="E383" s="25"/>
      <c r="F383" s="25"/>
      <c r="G383" s="25"/>
      <c r="H383" s="25"/>
      <c r="I383" s="25"/>
    </row>
    <row r="384" spans="1:9" ht="14.25" customHeight="1">
      <c r="A384" s="25"/>
      <c r="B384" s="25"/>
      <c r="C384" s="25"/>
      <c r="D384" s="25"/>
      <c r="E384" s="25"/>
      <c r="F384" s="25"/>
      <c r="G384" s="25"/>
      <c r="H384" s="25"/>
      <c r="I384" s="25"/>
    </row>
    <row r="385" spans="1:9" ht="14.25" customHeight="1">
      <c r="A385" s="25"/>
      <c r="B385" s="25"/>
      <c r="C385" s="25"/>
      <c r="D385" s="25"/>
      <c r="E385" s="25"/>
      <c r="F385" s="25"/>
      <c r="G385" s="25"/>
      <c r="H385" s="25"/>
      <c r="I385" s="25"/>
    </row>
    <row r="386" spans="1:9" ht="14.25" customHeight="1">
      <c r="A386" s="25"/>
      <c r="B386" s="25"/>
      <c r="C386" s="25"/>
      <c r="D386" s="25"/>
      <c r="E386" s="25"/>
      <c r="F386" s="25"/>
      <c r="G386" s="25"/>
      <c r="H386" s="25"/>
      <c r="I386" s="25"/>
    </row>
    <row r="387" spans="1:9" ht="14.25" customHeight="1">
      <c r="A387" s="25"/>
      <c r="B387" s="25"/>
      <c r="C387" s="25"/>
      <c r="D387" s="25"/>
      <c r="E387" s="25"/>
      <c r="F387" s="25"/>
      <c r="G387" s="25"/>
      <c r="H387" s="25"/>
      <c r="I387" s="25"/>
    </row>
    <row r="388" spans="1:9">
      <c r="A388" s="25"/>
      <c r="B388" s="25"/>
      <c r="C388" s="25"/>
      <c r="D388" s="25"/>
      <c r="E388" s="25"/>
      <c r="F388" s="25"/>
      <c r="G388" s="25"/>
      <c r="H388" s="25"/>
      <c r="I388" s="25"/>
    </row>
    <row r="389" spans="1:9">
      <c r="A389" s="25"/>
      <c r="B389" s="25"/>
      <c r="C389" s="25"/>
      <c r="D389" s="25"/>
      <c r="E389" s="25"/>
      <c r="F389" s="25"/>
      <c r="G389" s="25"/>
      <c r="H389" s="25"/>
      <c r="I389" s="25"/>
    </row>
  </sheetData>
  <sheetProtection sheet="1" objects="1" scenarios="1" selectLockedCells="1" selectUnlockedCells="1"/>
  <mergeCells count="59">
    <mergeCell ref="A373:I378"/>
    <mergeCell ref="A367:I371"/>
    <mergeCell ref="C2:E3"/>
    <mergeCell ref="B248:H249"/>
    <mergeCell ref="B326:H328"/>
    <mergeCell ref="C359:E359"/>
    <mergeCell ref="C360:E360"/>
    <mergeCell ref="C361:E361"/>
    <mergeCell ref="C362:E362"/>
    <mergeCell ref="E363:I364"/>
    <mergeCell ref="A213:H213"/>
    <mergeCell ref="C305:D305"/>
    <mergeCell ref="A307:E307"/>
    <mergeCell ref="A315:H315"/>
    <mergeCell ref="D317:E317"/>
    <mergeCell ref="G324:H324"/>
    <mergeCell ref="E100:G100"/>
    <mergeCell ref="A140:I144"/>
    <mergeCell ref="A149:I184"/>
    <mergeCell ref="B186:C186"/>
    <mergeCell ref="E189:I189"/>
    <mergeCell ref="D195:F195"/>
    <mergeCell ref="C190:D190"/>
    <mergeCell ref="C191:D191"/>
    <mergeCell ref="C192:D192"/>
    <mergeCell ref="C193:D193"/>
    <mergeCell ref="A88:I91"/>
    <mergeCell ref="A27:I27"/>
    <mergeCell ref="A29:I29"/>
    <mergeCell ref="A31:I31"/>
    <mergeCell ref="A32:I32"/>
    <mergeCell ref="A37:D37"/>
    <mergeCell ref="G37:I39"/>
    <mergeCell ref="A38:D38"/>
    <mergeCell ref="A40:I42"/>
    <mergeCell ref="A46:I47"/>
    <mergeCell ref="C52:F52"/>
    <mergeCell ref="B55:H56"/>
    <mergeCell ref="C58:G58"/>
    <mergeCell ref="B18:C18"/>
    <mergeCell ref="G18:G23"/>
    <mergeCell ref="H18:I23"/>
    <mergeCell ref="B19:C19"/>
    <mergeCell ref="B20:C20"/>
    <mergeCell ref="B21:C21"/>
    <mergeCell ref="B22:C22"/>
    <mergeCell ref="A23:E23"/>
    <mergeCell ref="B17:C17"/>
    <mergeCell ref="A1:I1"/>
    <mergeCell ref="G3:I3"/>
    <mergeCell ref="A5:C5"/>
    <mergeCell ref="D5:H5"/>
    <mergeCell ref="A6:C6"/>
    <mergeCell ref="D6:H6"/>
    <mergeCell ref="A7:C7"/>
    <mergeCell ref="D7:H7"/>
    <mergeCell ref="A8:C8"/>
    <mergeCell ref="D8:H8"/>
    <mergeCell ref="A9:D9"/>
  </mergeCells>
  <phoneticPr fontId="2"/>
  <dataValidations count="1">
    <dataValidation type="list" allowBlank="1" showInputMessage="1" showErrorMessage="1" sqref="B310:B314 B203:B207">
      <formula1>$I$199:$I$200</formula1>
    </dataValidation>
  </dataValidations>
  <pageMargins left="0.6692913385826772" right="0.39370078740157483" top="0.51181102362204722" bottom="0.51181102362204722" header="0.31496062992125984" footer="0.31496062992125984"/>
  <pageSetup paperSize="9" scale="94" orientation="portrait" r:id="rId1"/>
  <rowBreaks count="1" manualBreakCount="1">
    <brk id="145" max="8" man="1"/>
  </rowBreaks>
  <drawing r:id="rId2"/>
</worksheet>
</file>

<file path=xl/worksheets/sheet4.xml><?xml version="1.0" encoding="utf-8"?>
<worksheet xmlns="http://schemas.openxmlformats.org/spreadsheetml/2006/main" xmlns:r="http://schemas.openxmlformats.org/officeDocument/2006/relationships">
  <dimension ref="A63:A66"/>
  <sheetViews>
    <sheetView view="pageBreakPreview" topLeftCell="A154" zoomScale="160" zoomScaleNormal="100" zoomScaleSheetLayoutView="160" workbookViewId="0">
      <selection activeCell="L94" sqref="L94"/>
    </sheetView>
  </sheetViews>
  <sheetFormatPr defaultRowHeight="12"/>
  <sheetData>
    <row r="63" spans="1:1" ht="12.75">
      <c r="A63" s="38"/>
    </row>
    <row r="66" spans="1:1" ht="12.75">
      <c r="A66" s="38" t="s">
        <v>68</v>
      </c>
    </row>
  </sheetData>
  <phoneticPr fontId="2"/>
  <pageMargins left="0.7" right="0.7" top="0.75" bottom="0.75" header="0.3" footer="0.3"/>
  <pageSetup paperSize="9" orientation="portrait" r:id="rId1"/>
  <drawing r:id="rId2"/>
  <legacyDrawing r:id="rId3"/>
  <oleObjects>
    <oleObject progId="Word.Document.12" shapeId="1026" r:id="rId4"/>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受水槽水理計算シート</vt:lpstr>
      <vt:lpstr>受水槽水理計算例　定水位弁</vt:lpstr>
      <vt:lpstr>受水槽水理計算例 ﾎﾞｰﾙﾀｯﾌﾟ</vt:lpstr>
      <vt:lpstr>設計用資料</vt:lpstr>
      <vt:lpstr>受水槽水理計算シート!Print_Area</vt:lpstr>
      <vt:lpstr>'受水槽水理計算例 ﾎﾞｰﾙﾀｯﾌﾟ'!Print_Area</vt:lpstr>
      <vt:lpstr>'受水槽水理計算例　定水位弁'!Print_Area</vt:lpstr>
      <vt:lpstr>設計用資料!Print_Area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t12068</dc:creator>
  <cp:lastModifiedBy>t12068</cp:lastModifiedBy>
  <cp:lastPrinted>2014-08-21T02:12:02Z</cp:lastPrinted>
  <dcterms:created xsi:type="dcterms:W3CDTF">2014-05-30T02:36:57Z</dcterms:created>
  <dcterms:modified xsi:type="dcterms:W3CDTF">2015-03-26T00:31:26Z</dcterms:modified>
</cp:coreProperties>
</file>