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Default Extension="docx" ContentType="application/vnd.openxmlformats-officedocument.wordprocessingml.document"/>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 yWindow="-15" windowWidth="14415" windowHeight="14820" activeTab="1"/>
  </bookViews>
  <sheets>
    <sheet name="同時使用水量比水理計算書" sheetId="7" r:id="rId1"/>
    <sheet name="同時使用水量比計算サンプル" sheetId="8" r:id="rId2"/>
  </sheets>
  <definedNames>
    <definedName name="_xlnm.Print_Area" localSheetId="1">同時使用水量比計算サンプル!$A$1:$Q$622</definedName>
    <definedName name="_xlnm.Print_Area" localSheetId="0">同時使用水量比水理計算書!$A$1:$Q$317</definedName>
  </definedNames>
  <calcPr calcId="125725"/>
</workbook>
</file>

<file path=xl/calcChain.xml><?xml version="1.0" encoding="utf-8"?>
<calcChain xmlns="http://schemas.openxmlformats.org/spreadsheetml/2006/main">
  <c r="G535" i="8"/>
  <c r="J535" s="1"/>
  <c r="J523"/>
  <c r="G522"/>
  <c r="E522"/>
  <c r="D522"/>
  <c r="D521"/>
  <c r="E521" s="1"/>
  <c r="G520"/>
  <c r="E520"/>
  <c r="D520"/>
  <c r="G519"/>
  <c r="D519"/>
  <c r="E519" s="1"/>
  <c r="N516"/>
  <c r="L516"/>
  <c r="I516"/>
  <c r="D516"/>
  <c r="P515"/>
  <c r="J515"/>
  <c r="H515"/>
  <c r="G515"/>
  <c r="E515"/>
  <c r="D515"/>
  <c r="B515"/>
  <c r="E514"/>
  <c r="D514"/>
  <c r="G514" s="1"/>
  <c r="J514" s="1"/>
  <c r="B514"/>
  <c r="P513"/>
  <c r="J513"/>
  <c r="H513" s="1"/>
  <c r="G513"/>
  <c r="E513"/>
  <c r="B513"/>
  <c r="E506"/>
  <c r="J524" s="1"/>
  <c r="J501"/>
  <c r="G500"/>
  <c r="E500"/>
  <c r="D500"/>
  <c r="G499"/>
  <c r="E499"/>
  <c r="D499"/>
  <c r="G498"/>
  <c r="E498"/>
  <c r="D498"/>
  <c r="G497"/>
  <c r="E497"/>
  <c r="D497"/>
  <c r="N494"/>
  <c r="L494"/>
  <c r="I494"/>
  <c r="D494"/>
  <c r="P493"/>
  <c r="J493"/>
  <c r="H493"/>
  <c r="G493"/>
  <c r="E493"/>
  <c r="D493"/>
  <c r="B493"/>
  <c r="P492"/>
  <c r="J492"/>
  <c r="H492"/>
  <c r="G492"/>
  <c r="E492"/>
  <c r="D492"/>
  <c r="B492"/>
  <c r="G491"/>
  <c r="J491" s="1"/>
  <c r="E491"/>
  <c r="B491"/>
  <c r="E485"/>
  <c r="J502" s="1"/>
  <c r="J478"/>
  <c r="G477"/>
  <c r="E477"/>
  <c r="D477"/>
  <c r="G476"/>
  <c r="E476"/>
  <c r="D476"/>
  <c r="G475"/>
  <c r="E475"/>
  <c r="D475"/>
  <c r="G474"/>
  <c r="E474"/>
  <c r="D474"/>
  <c r="N471"/>
  <c r="L471"/>
  <c r="I471"/>
  <c r="D471"/>
  <c r="P470"/>
  <c r="J470"/>
  <c r="H470"/>
  <c r="G470"/>
  <c r="E470"/>
  <c r="D470"/>
  <c r="B470"/>
  <c r="P469"/>
  <c r="J469"/>
  <c r="H469"/>
  <c r="G469"/>
  <c r="E469"/>
  <c r="D469"/>
  <c r="B469"/>
  <c r="J468"/>
  <c r="P468" s="1"/>
  <c r="P471" s="1"/>
  <c r="O479" s="1"/>
  <c r="G468"/>
  <c r="E468"/>
  <c r="B468"/>
  <c r="E462"/>
  <c r="J479" s="1"/>
  <c r="J455"/>
  <c r="G454"/>
  <c r="E454"/>
  <c r="D454"/>
  <c r="G453"/>
  <c r="E453"/>
  <c r="D453"/>
  <c r="G452"/>
  <c r="E452"/>
  <c r="D452"/>
  <c r="G451"/>
  <c r="E451"/>
  <c r="D451"/>
  <c r="N448"/>
  <c r="L448"/>
  <c r="J448"/>
  <c r="I448"/>
  <c r="D448"/>
  <c r="P447"/>
  <c r="J447"/>
  <c r="H447"/>
  <c r="G447"/>
  <c r="E447"/>
  <c r="D447"/>
  <c r="B447"/>
  <c r="P446"/>
  <c r="J446"/>
  <c r="H446"/>
  <c r="G446"/>
  <c r="E446"/>
  <c r="D446"/>
  <c r="B446"/>
  <c r="P445"/>
  <c r="P448" s="1"/>
  <c r="O456" s="1"/>
  <c r="J445"/>
  <c r="H445" s="1"/>
  <c r="G445"/>
  <c r="E445"/>
  <c r="B445"/>
  <c r="E439"/>
  <c r="J456" s="1"/>
  <c r="J434"/>
  <c r="G433"/>
  <c r="E433"/>
  <c r="D433"/>
  <c r="G432"/>
  <c r="E432"/>
  <c r="D432"/>
  <c r="G431"/>
  <c r="E431"/>
  <c r="D431"/>
  <c r="G430"/>
  <c r="E430"/>
  <c r="D430"/>
  <c r="N427"/>
  <c r="L427"/>
  <c r="J427"/>
  <c r="I427"/>
  <c r="D427"/>
  <c r="P426"/>
  <c r="J426"/>
  <c r="H426"/>
  <c r="G426"/>
  <c r="E426"/>
  <c r="D426"/>
  <c r="B426"/>
  <c r="P425"/>
  <c r="J425"/>
  <c r="H425"/>
  <c r="G425"/>
  <c r="E425"/>
  <c r="D425"/>
  <c r="B425"/>
  <c r="P424"/>
  <c r="P427" s="1"/>
  <c r="O435" s="1"/>
  <c r="J424"/>
  <c r="H424" s="1"/>
  <c r="G424"/>
  <c r="E424"/>
  <c r="B424"/>
  <c r="E417"/>
  <c r="J435" s="1"/>
  <c r="H413"/>
  <c r="H412"/>
  <c r="H411"/>
  <c r="H410"/>
  <c r="F410"/>
  <c r="R409"/>
  <c r="Q409"/>
  <c r="P409"/>
  <c r="O409"/>
  <c r="K409"/>
  <c r="R408"/>
  <c r="O408" s="1"/>
  <c r="Q408" s="1"/>
  <c r="P408"/>
  <c r="K408"/>
  <c r="R407"/>
  <c r="O407" s="1"/>
  <c r="Q407" s="1"/>
  <c r="P407"/>
  <c r="K407"/>
  <c r="R406"/>
  <c r="P406"/>
  <c r="O406"/>
  <c r="Q406" s="1"/>
  <c r="K406"/>
  <c r="R405"/>
  <c r="O405" s="1"/>
  <c r="Q405" s="1"/>
  <c r="P405"/>
  <c r="K405"/>
  <c r="R404"/>
  <c r="O404" s="1"/>
  <c r="Q404" s="1"/>
  <c r="P404"/>
  <c r="K404"/>
  <c r="R403"/>
  <c r="P403"/>
  <c r="O403"/>
  <c r="Q403" s="1"/>
  <c r="K403"/>
  <c r="R402"/>
  <c r="O402" s="1"/>
  <c r="Q402" s="1"/>
  <c r="P402"/>
  <c r="K402"/>
  <c r="R401"/>
  <c r="Q401"/>
  <c r="P401"/>
  <c r="O401"/>
  <c r="K401"/>
  <c r="E399"/>
  <c r="J391"/>
  <c r="G390"/>
  <c r="E390"/>
  <c r="D390"/>
  <c r="G389"/>
  <c r="E389"/>
  <c r="D389"/>
  <c r="G388"/>
  <c r="E388"/>
  <c r="D388"/>
  <c r="G387"/>
  <c r="E387"/>
  <c r="D387"/>
  <c r="N384"/>
  <c r="L384"/>
  <c r="I384"/>
  <c r="D384"/>
  <c r="P383"/>
  <c r="J383"/>
  <c r="H383"/>
  <c r="G383"/>
  <c r="E383"/>
  <c r="D383"/>
  <c r="B383"/>
  <c r="P382"/>
  <c r="J382"/>
  <c r="H382"/>
  <c r="G382"/>
  <c r="E382"/>
  <c r="D382"/>
  <c r="B382"/>
  <c r="P381"/>
  <c r="P384" s="1"/>
  <c r="O392" s="1"/>
  <c r="J381"/>
  <c r="J384" s="1"/>
  <c r="G381"/>
  <c r="E381"/>
  <c r="B381"/>
  <c r="E375"/>
  <c r="J392" s="1"/>
  <c r="J370"/>
  <c r="G369"/>
  <c r="E369"/>
  <c r="D369"/>
  <c r="G368"/>
  <c r="E368"/>
  <c r="D368"/>
  <c r="G367"/>
  <c r="E367"/>
  <c r="D367"/>
  <c r="G366"/>
  <c r="E366"/>
  <c r="D366"/>
  <c r="N363"/>
  <c r="L363"/>
  <c r="J363"/>
  <c r="I363"/>
  <c r="D363"/>
  <c r="P362"/>
  <c r="J362"/>
  <c r="H362"/>
  <c r="G362"/>
  <c r="E362"/>
  <c r="D362"/>
  <c r="B362"/>
  <c r="P361"/>
  <c r="J361"/>
  <c r="H361"/>
  <c r="G361"/>
  <c r="E361"/>
  <c r="D361"/>
  <c r="B361"/>
  <c r="P360"/>
  <c r="P363" s="1"/>
  <c r="O371" s="1"/>
  <c r="J360"/>
  <c r="H360" s="1"/>
  <c r="G360"/>
  <c r="E360"/>
  <c r="B360"/>
  <c r="E354"/>
  <c r="J371" s="1"/>
  <c r="J347"/>
  <c r="G346"/>
  <c r="E346"/>
  <c r="D346"/>
  <c r="G345"/>
  <c r="E345"/>
  <c r="D345"/>
  <c r="G344"/>
  <c r="E344"/>
  <c r="D344"/>
  <c r="G343"/>
  <c r="E343"/>
  <c r="D343"/>
  <c r="N340"/>
  <c r="L340"/>
  <c r="J340"/>
  <c r="I340"/>
  <c r="D340"/>
  <c r="P339"/>
  <c r="J339"/>
  <c r="H339"/>
  <c r="G339"/>
  <c r="E339"/>
  <c r="D339"/>
  <c r="B339"/>
  <c r="P338"/>
  <c r="J338"/>
  <c r="H338"/>
  <c r="G338"/>
  <c r="E338"/>
  <c r="D338"/>
  <c r="B338"/>
  <c r="J337"/>
  <c r="P337" s="1"/>
  <c r="P340" s="1"/>
  <c r="O348" s="1"/>
  <c r="H337"/>
  <c r="G337"/>
  <c r="E337"/>
  <c r="B337"/>
  <c r="E331"/>
  <c r="J348" s="1"/>
  <c r="J324"/>
  <c r="G323"/>
  <c r="E323"/>
  <c r="D323"/>
  <c r="G322"/>
  <c r="E322"/>
  <c r="D322"/>
  <c r="G321"/>
  <c r="E321"/>
  <c r="D321"/>
  <c r="G320"/>
  <c r="E320"/>
  <c r="D320"/>
  <c r="N317"/>
  <c r="L317"/>
  <c r="I317"/>
  <c r="D317"/>
  <c r="P316"/>
  <c r="J316"/>
  <c r="H316"/>
  <c r="G316"/>
  <c r="E316"/>
  <c r="D316"/>
  <c r="B316"/>
  <c r="P315"/>
  <c r="J315"/>
  <c r="H315"/>
  <c r="G315"/>
  <c r="E315"/>
  <c r="D315"/>
  <c r="B315"/>
  <c r="G314"/>
  <c r="J314" s="1"/>
  <c r="E314"/>
  <c r="B314"/>
  <c r="E308"/>
  <c r="J325" s="1"/>
  <c r="J302"/>
  <c r="G301"/>
  <c r="E301"/>
  <c r="D301"/>
  <c r="G300"/>
  <c r="E300"/>
  <c r="D300"/>
  <c r="G299"/>
  <c r="E299"/>
  <c r="D299"/>
  <c r="G298"/>
  <c r="E298"/>
  <c r="D298"/>
  <c r="N295"/>
  <c r="L295"/>
  <c r="I295"/>
  <c r="D295"/>
  <c r="P294"/>
  <c r="J294"/>
  <c r="H294"/>
  <c r="G294"/>
  <c r="E294"/>
  <c r="D294"/>
  <c r="B294"/>
  <c r="P293"/>
  <c r="J293"/>
  <c r="H293"/>
  <c r="G293"/>
  <c r="E293"/>
  <c r="D293"/>
  <c r="B293"/>
  <c r="P292"/>
  <c r="P295" s="1"/>
  <c r="O303" s="1"/>
  <c r="J292"/>
  <c r="J295" s="1"/>
  <c r="G292"/>
  <c r="E292"/>
  <c r="B292"/>
  <c r="E285"/>
  <c r="J303" s="1"/>
  <c r="H280"/>
  <c r="H279"/>
  <c r="H281" s="1"/>
  <c r="H278"/>
  <c r="F278"/>
  <c r="R277"/>
  <c r="Q277"/>
  <c r="P277"/>
  <c r="O277"/>
  <c r="K277"/>
  <c r="R276"/>
  <c r="O276" s="1"/>
  <c r="Q276" s="1"/>
  <c r="P276"/>
  <c r="K276"/>
  <c r="R275"/>
  <c r="P275"/>
  <c r="O275"/>
  <c r="Q275" s="1"/>
  <c r="K275"/>
  <c r="R274"/>
  <c r="O274" s="1"/>
  <c r="Q274" s="1"/>
  <c r="P274"/>
  <c r="K274"/>
  <c r="R273"/>
  <c r="O273" s="1"/>
  <c r="Q273" s="1"/>
  <c r="P273"/>
  <c r="K273"/>
  <c r="E271"/>
  <c r="J262"/>
  <c r="G261"/>
  <c r="E261"/>
  <c r="D261"/>
  <c r="G260"/>
  <c r="E260"/>
  <c r="D260"/>
  <c r="G259"/>
  <c r="E259"/>
  <c r="D259"/>
  <c r="G258"/>
  <c r="E258"/>
  <c r="D258"/>
  <c r="N255"/>
  <c r="L255"/>
  <c r="J255"/>
  <c r="I255"/>
  <c r="D255"/>
  <c r="P254"/>
  <c r="J254"/>
  <c r="H254"/>
  <c r="G254"/>
  <c r="E254"/>
  <c r="D254"/>
  <c r="B254"/>
  <c r="P253"/>
  <c r="J253"/>
  <c r="H253"/>
  <c r="G253"/>
  <c r="E253"/>
  <c r="D253"/>
  <c r="B253"/>
  <c r="P252"/>
  <c r="J252"/>
  <c r="H252"/>
  <c r="G252"/>
  <c r="E252"/>
  <c r="D252"/>
  <c r="B252"/>
  <c r="P251"/>
  <c r="P255" s="1"/>
  <c r="O263" s="1"/>
  <c r="J251"/>
  <c r="H251" s="1"/>
  <c r="G251"/>
  <c r="E251"/>
  <c r="B251"/>
  <c r="E244"/>
  <c r="J263" s="1"/>
  <c r="J239"/>
  <c r="J238"/>
  <c r="G237"/>
  <c r="E237"/>
  <c r="D237"/>
  <c r="G236"/>
  <c r="E236"/>
  <c r="D236"/>
  <c r="G235"/>
  <c r="E235"/>
  <c r="D235"/>
  <c r="G234"/>
  <c r="E234"/>
  <c r="D234"/>
  <c r="N231"/>
  <c r="L231"/>
  <c r="J231"/>
  <c r="I231"/>
  <c r="D231"/>
  <c r="P230"/>
  <c r="J230"/>
  <c r="H230"/>
  <c r="G230"/>
  <c r="E230"/>
  <c r="D230"/>
  <c r="B230"/>
  <c r="P229"/>
  <c r="J229"/>
  <c r="H229"/>
  <c r="G229"/>
  <c r="E229"/>
  <c r="D229"/>
  <c r="B229"/>
  <c r="P228"/>
  <c r="J228"/>
  <c r="H228"/>
  <c r="G228"/>
  <c r="E228"/>
  <c r="D228"/>
  <c r="B228"/>
  <c r="P227"/>
  <c r="P231" s="1"/>
  <c r="O239" s="1"/>
  <c r="J227"/>
  <c r="H227" s="1"/>
  <c r="G227"/>
  <c r="E227"/>
  <c r="B227"/>
  <c r="E220"/>
  <c r="J212"/>
  <c r="G211"/>
  <c r="E211"/>
  <c r="D211"/>
  <c r="G210"/>
  <c r="E210"/>
  <c r="D210"/>
  <c r="G209"/>
  <c r="E209"/>
  <c r="D209"/>
  <c r="G208"/>
  <c r="E208"/>
  <c r="D208"/>
  <c r="N205"/>
  <c r="L205"/>
  <c r="I205"/>
  <c r="P204"/>
  <c r="J204"/>
  <c r="H204"/>
  <c r="G204"/>
  <c r="E204"/>
  <c r="D204"/>
  <c r="B204"/>
  <c r="P203"/>
  <c r="J203"/>
  <c r="H203"/>
  <c r="G203"/>
  <c r="E203"/>
  <c r="D203"/>
  <c r="B203"/>
  <c r="P202"/>
  <c r="J202"/>
  <c r="H202"/>
  <c r="G202"/>
  <c r="E202"/>
  <c r="D202"/>
  <c r="B202"/>
  <c r="B201"/>
  <c r="F194"/>
  <c r="J213" s="1"/>
  <c r="E194"/>
  <c r="D194"/>
  <c r="H187"/>
  <c r="F187"/>
  <c r="H188" s="1"/>
  <c r="R186"/>
  <c r="O186" s="1"/>
  <c r="Q186" s="1"/>
  <c r="P186"/>
  <c r="K186"/>
  <c r="R185"/>
  <c r="P185"/>
  <c r="O185"/>
  <c r="Q185" s="1"/>
  <c r="K185"/>
  <c r="R184"/>
  <c r="O184" s="1"/>
  <c r="Q184" s="1"/>
  <c r="P184"/>
  <c r="K184"/>
  <c r="R183"/>
  <c r="O183" s="1"/>
  <c r="Q183" s="1"/>
  <c r="P183"/>
  <c r="K183"/>
  <c r="R182"/>
  <c r="P182"/>
  <c r="D201" s="1"/>
  <c r="O182"/>
  <c r="Q182" s="1"/>
  <c r="K182"/>
  <c r="E180"/>
  <c r="H99"/>
  <c r="H100" s="1"/>
  <c r="H102" s="1"/>
  <c r="E137" s="1"/>
  <c r="G137" s="1"/>
  <c r="F99"/>
  <c r="H101" s="1"/>
  <c r="P314" l="1"/>
  <c r="P317" s="1"/>
  <c r="O325" s="1"/>
  <c r="J317"/>
  <c r="H314"/>
  <c r="P516"/>
  <c r="O524" s="1"/>
  <c r="H491"/>
  <c r="P491"/>
  <c r="P494" s="1"/>
  <c r="O502" s="1"/>
  <c r="J494"/>
  <c r="F537"/>
  <c r="B539"/>
  <c r="E201"/>
  <c r="G201"/>
  <c r="J201" s="1"/>
  <c r="D205"/>
  <c r="J516"/>
  <c r="H514"/>
  <c r="P514"/>
  <c r="H292"/>
  <c r="H189"/>
  <c r="H190" s="1"/>
  <c r="H468"/>
  <c r="J471"/>
  <c r="G521"/>
  <c r="H381"/>
  <c r="J205" l="1"/>
  <c r="H201"/>
  <c r="P201"/>
  <c r="P205" s="1"/>
  <c r="O213" s="1"/>
  <c r="H153" i="7" l="1"/>
  <c r="H154" s="1"/>
  <c r="H156" s="1"/>
  <c r="G211"/>
  <c r="J211" s="1"/>
  <c r="J178"/>
  <c r="G177"/>
  <c r="E177"/>
  <c r="D177"/>
  <c r="G176"/>
  <c r="E176"/>
  <c r="D176"/>
  <c r="G175"/>
  <c r="E175"/>
  <c r="D175"/>
  <c r="G174"/>
  <c r="E174"/>
  <c r="D174"/>
  <c r="N171"/>
  <c r="L171"/>
  <c r="I171"/>
  <c r="P170"/>
  <c r="J170"/>
  <c r="H170"/>
  <c r="G170"/>
  <c r="E170"/>
  <c r="D170"/>
  <c r="B170"/>
  <c r="P169"/>
  <c r="J169"/>
  <c r="H169"/>
  <c r="G169"/>
  <c r="E169"/>
  <c r="D169"/>
  <c r="B169"/>
  <c r="P168"/>
  <c r="J168"/>
  <c r="H168"/>
  <c r="G168"/>
  <c r="E168"/>
  <c r="D168"/>
  <c r="B168"/>
  <c r="B167"/>
  <c r="F160"/>
  <c r="D160"/>
  <c r="E160" s="1"/>
  <c r="F153"/>
  <c r="H155" s="1"/>
  <c r="R149"/>
  <c r="O152" s="1"/>
  <c r="Q152" s="1"/>
  <c r="P152"/>
  <c r="K152"/>
  <c r="R148"/>
  <c r="O151" s="1"/>
  <c r="Q151" s="1"/>
  <c r="P151"/>
  <c r="K151"/>
  <c r="R147"/>
  <c r="O150" s="1"/>
  <c r="Q150" s="1"/>
  <c r="P150"/>
  <c r="K150"/>
  <c r="R146"/>
  <c r="O149" s="1"/>
  <c r="P149"/>
  <c r="K149"/>
  <c r="R145"/>
  <c r="O148" s="1"/>
  <c r="P148"/>
  <c r="D167" s="1"/>
  <c r="K148"/>
  <c r="E146"/>
  <c r="H59"/>
  <c r="H60" s="1"/>
  <c r="H62" s="1"/>
  <c r="F59"/>
  <c r="H61" s="1"/>
  <c r="E97" l="1"/>
  <c r="G97" s="1"/>
  <c r="Q148"/>
  <c r="Q149"/>
  <c r="J179"/>
  <c r="F213"/>
  <c r="B215"/>
  <c r="E167"/>
  <c r="G167"/>
  <c r="J167" s="1"/>
  <c r="D171"/>
  <c r="H167" l="1"/>
  <c r="J171"/>
  <c r="P167"/>
  <c r="P171" s="1"/>
  <c r="O179" s="1"/>
</calcChain>
</file>

<file path=xl/sharedStrings.xml><?xml version="1.0" encoding="utf-8"?>
<sst xmlns="http://schemas.openxmlformats.org/spreadsheetml/2006/main" count="636" uniqueCount="123">
  <si>
    <t>平成　　　年　　　月　　　日</t>
    <rPh sb="0" eb="2">
      <t>ヘイセイ</t>
    </rPh>
    <rPh sb="5" eb="6">
      <t>ネン</t>
    </rPh>
    <rPh sb="9" eb="10">
      <t>ツキ</t>
    </rPh>
    <rPh sb="13" eb="14">
      <t>ニチ</t>
    </rPh>
    <phoneticPr fontId="2"/>
  </si>
  <si>
    <t>指定給水装置工事事業者</t>
    <rPh sb="0" eb="2">
      <t>シテイ</t>
    </rPh>
    <rPh sb="2" eb="6">
      <t>キュウスイソウチ</t>
    </rPh>
    <rPh sb="6" eb="8">
      <t>コウジ</t>
    </rPh>
    <rPh sb="8" eb="11">
      <t>ジギョウシャ</t>
    </rPh>
    <phoneticPr fontId="2"/>
  </si>
  <si>
    <t>給水装置工事主任技術者</t>
    <rPh sb="0" eb="4">
      <t>キュウスイソウチ</t>
    </rPh>
    <rPh sb="4" eb="6">
      <t>コウジ</t>
    </rPh>
    <rPh sb="6" eb="8">
      <t>シュニン</t>
    </rPh>
    <rPh sb="8" eb="11">
      <t>ギジュツシャ</t>
    </rPh>
    <phoneticPr fontId="2"/>
  </si>
  <si>
    <t>流速計数C=</t>
    <rPh sb="0" eb="3">
      <t>リュウソクケイ</t>
    </rPh>
    <rPh sb="3" eb="4">
      <t>スウ</t>
    </rPh>
    <phoneticPr fontId="2"/>
  </si>
  <si>
    <t>区間</t>
    <rPh sb="0" eb="2">
      <t>クカン</t>
    </rPh>
    <phoneticPr fontId="2"/>
  </si>
  <si>
    <t>仮定口径
mm</t>
    <rPh sb="0" eb="2">
      <t>カテイ</t>
    </rPh>
    <rPh sb="2" eb="4">
      <t>コウケイ</t>
    </rPh>
    <phoneticPr fontId="2"/>
  </si>
  <si>
    <t>管内流速
m/sec</t>
    <rPh sb="0" eb="2">
      <t>カンナイ</t>
    </rPh>
    <rPh sb="2" eb="4">
      <t>リュウソク</t>
    </rPh>
    <phoneticPr fontId="2"/>
  </si>
  <si>
    <t>動水勾配
‰</t>
    <rPh sb="0" eb="2">
      <t>ドウスイ</t>
    </rPh>
    <rPh sb="2" eb="4">
      <t>コウバイ</t>
    </rPh>
    <phoneticPr fontId="2"/>
  </si>
  <si>
    <t>延長
ｍ</t>
    <rPh sb="0" eb="2">
      <t>エンチョウ</t>
    </rPh>
    <phoneticPr fontId="2"/>
  </si>
  <si>
    <t>損失
水頭</t>
    <rPh sb="0" eb="2">
      <t>ソンシツ</t>
    </rPh>
    <rPh sb="3" eb="5">
      <t>スイトウ</t>
    </rPh>
    <phoneticPr fontId="2"/>
  </si>
  <si>
    <t>立上げ高</t>
  </si>
  <si>
    <t>給水用具最低必要水圧</t>
  </si>
  <si>
    <t>所要水頭</t>
  </si>
  <si>
    <t>計</t>
    <rPh sb="0" eb="1">
      <t>ケイ</t>
    </rPh>
    <phoneticPr fontId="2"/>
  </si>
  <si>
    <t>給水用具損失水頭</t>
    <rPh sb="0" eb="2">
      <t>キュウスイ</t>
    </rPh>
    <rPh sb="2" eb="4">
      <t>ヨウグ</t>
    </rPh>
    <rPh sb="4" eb="6">
      <t>ソンシツ</t>
    </rPh>
    <rPh sb="6" eb="8">
      <t>スイトウ</t>
    </rPh>
    <phoneticPr fontId="2"/>
  </si>
  <si>
    <t>台所流し</t>
    <phoneticPr fontId="2"/>
  </si>
  <si>
    <t>大便器（洗浄タンク）</t>
    <phoneticPr fontId="2"/>
  </si>
  <si>
    <t>給水用具系統別所要水頭</t>
    <rPh sb="0" eb="2">
      <t>キュウスイ</t>
    </rPh>
    <rPh sb="2" eb="4">
      <t>ヨウグ</t>
    </rPh>
    <rPh sb="4" eb="6">
      <t>ケイトウ</t>
    </rPh>
    <rPh sb="6" eb="7">
      <t>ベツ</t>
    </rPh>
    <rPh sb="7" eb="11">
      <t>ショヨウスイトウ</t>
    </rPh>
    <phoneticPr fontId="2"/>
  </si>
  <si>
    <t>起点における所要水頭</t>
    <rPh sb="0" eb="2">
      <t>キテン</t>
    </rPh>
    <rPh sb="6" eb="10">
      <t>ショヨウスイトウ</t>
    </rPh>
    <phoneticPr fontId="2"/>
  </si>
  <si>
    <t>給水用具系統水理計算</t>
    <rPh sb="0" eb="2">
      <t>キュウスイ</t>
    </rPh>
    <rPh sb="2" eb="4">
      <t>ヨウグ</t>
    </rPh>
    <rPh sb="4" eb="6">
      <t>ケイトウ</t>
    </rPh>
    <rPh sb="6" eb="8">
      <t>スイリ</t>
    </rPh>
    <rPh sb="8" eb="10">
      <t>ケイサン</t>
    </rPh>
    <phoneticPr fontId="2"/>
  </si>
  <si>
    <t>A</t>
    <phoneticPr fontId="2"/>
  </si>
  <si>
    <t>系統</t>
    <rPh sb="0" eb="2">
      <t>ケイトウ</t>
    </rPh>
    <phoneticPr fontId="2"/>
  </si>
  <si>
    <t>給　水　装　置　水　理　計　算　書</t>
    <rPh sb="0" eb="1">
      <t>キュウ</t>
    </rPh>
    <rPh sb="2" eb="3">
      <t>ミズ</t>
    </rPh>
    <rPh sb="4" eb="5">
      <t>ソウ</t>
    </rPh>
    <rPh sb="6" eb="7">
      <t>オ</t>
    </rPh>
    <rPh sb="8" eb="9">
      <t>ミズ</t>
    </rPh>
    <rPh sb="10" eb="11">
      <t>リ</t>
    </rPh>
    <rPh sb="12" eb="13">
      <t>ケイ</t>
    </rPh>
    <rPh sb="14" eb="15">
      <t>サン</t>
    </rPh>
    <rPh sb="16" eb="17">
      <t>ショ</t>
    </rPh>
    <phoneticPr fontId="2"/>
  </si>
  <si>
    <t>給水装置設置場所</t>
    <rPh sb="0" eb="4">
      <t>キュウスイソウチ</t>
    </rPh>
    <rPh sb="4" eb="6">
      <t>セッチ</t>
    </rPh>
    <rPh sb="6" eb="8">
      <t>バショ</t>
    </rPh>
    <phoneticPr fontId="2"/>
  </si>
  <si>
    <t>給水装置設置者</t>
    <rPh sb="0" eb="4">
      <t>キュウスイソウチ</t>
    </rPh>
    <rPh sb="4" eb="7">
      <t>セッチシャ</t>
    </rPh>
    <phoneticPr fontId="2"/>
  </si>
  <si>
    <t>給水装置工事主任技術者コメント</t>
    <rPh sb="0" eb="2">
      <t>キュウスイ</t>
    </rPh>
    <rPh sb="2" eb="4">
      <t>ソウチ</t>
    </rPh>
    <rPh sb="4" eb="6">
      <t>コウジ</t>
    </rPh>
    <rPh sb="6" eb="8">
      <t>シュニン</t>
    </rPh>
    <rPh sb="8" eb="11">
      <t>ギジュツシャ</t>
    </rPh>
    <phoneticPr fontId="2"/>
  </si>
  <si>
    <t>給水装置モデル図</t>
    <rPh sb="0" eb="2">
      <t>キュウスイ</t>
    </rPh>
    <rPh sb="2" eb="4">
      <t>ソウチ</t>
    </rPh>
    <rPh sb="7" eb="8">
      <t>ズ</t>
    </rPh>
    <phoneticPr fontId="2"/>
  </si>
  <si>
    <t>給水栓
呼び径</t>
    <phoneticPr fontId="2"/>
  </si>
  <si>
    <t>給水用具名</t>
    <phoneticPr fontId="2"/>
  </si>
  <si>
    <t>用具
記号</t>
    <rPh sb="0" eb="2">
      <t>ヨウグ</t>
    </rPh>
    <rPh sb="3" eb="5">
      <t>キゴウ</t>
    </rPh>
    <phoneticPr fontId="2"/>
  </si>
  <si>
    <t>流量
（L/分)</t>
    <rPh sb="0" eb="2">
      <t>リュウリョウ</t>
    </rPh>
    <rPh sb="6" eb="7">
      <t>フン</t>
    </rPh>
    <phoneticPr fontId="2"/>
  </si>
  <si>
    <t>流量
（L/秒)</t>
    <rPh sb="0" eb="2">
      <t>リュウリョウ</t>
    </rPh>
    <rPh sb="6" eb="7">
      <t>ビョウ</t>
    </rPh>
    <phoneticPr fontId="2"/>
  </si>
  <si>
    <t>洗面台</t>
    <rPh sb="2" eb="3">
      <t>ダイ</t>
    </rPh>
    <phoneticPr fontId="2"/>
  </si>
  <si>
    <t>洗濯機</t>
    <rPh sb="0" eb="3">
      <t>センタクキ</t>
    </rPh>
    <phoneticPr fontId="2"/>
  </si>
  <si>
    <t>合計</t>
    <phoneticPr fontId="2"/>
  </si>
  <si>
    <t>給水栓数</t>
    <rPh sb="0" eb="2">
      <t>キュウスイ</t>
    </rPh>
    <rPh sb="2" eb="3">
      <t>セン</t>
    </rPh>
    <rPh sb="3" eb="4">
      <t>スウ</t>
    </rPh>
    <phoneticPr fontId="2"/>
  </si>
  <si>
    <t>総末端給水用具数</t>
    <rPh sb="0" eb="1">
      <t>ソウ</t>
    </rPh>
    <rPh sb="1" eb="3">
      <t>マッタン</t>
    </rPh>
    <rPh sb="3" eb="5">
      <t>キュウスイ</t>
    </rPh>
    <rPh sb="5" eb="7">
      <t>ヨウグ</t>
    </rPh>
    <rPh sb="7" eb="8">
      <t>スウ</t>
    </rPh>
    <phoneticPr fontId="2"/>
  </si>
  <si>
    <t>～</t>
    <phoneticPr fontId="2"/>
  </si>
  <si>
    <t>量水器</t>
    <rPh sb="0" eb="3">
      <t>リョウスイキ</t>
    </rPh>
    <phoneticPr fontId="2"/>
  </si>
  <si>
    <t>伸縮止水栓</t>
    <rPh sb="0" eb="2">
      <t>シンシュク</t>
    </rPh>
    <rPh sb="2" eb="5">
      <t>シスイセン</t>
    </rPh>
    <phoneticPr fontId="2"/>
  </si>
  <si>
    <t>止水栓</t>
    <rPh sb="0" eb="3">
      <t>シスイセン</t>
    </rPh>
    <phoneticPr fontId="2"/>
  </si>
  <si>
    <t>サドル分水栓</t>
    <rPh sb="3" eb="6">
      <t>ブンスイセン</t>
    </rPh>
    <phoneticPr fontId="2"/>
  </si>
  <si>
    <t>一般的には給湯器は同時使用の対象としない。</t>
    <rPh sb="0" eb="3">
      <t>イッパンテキ</t>
    </rPh>
    <rPh sb="5" eb="8">
      <t>キュウトウキ</t>
    </rPh>
    <rPh sb="9" eb="11">
      <t>ドウジ</t>
    </rPh>
    <rPh sb="11" eb="13">
      <t>シヨウ</t>
    </rPh>
    <rPh sb="14" eb="16">
      <t>タイショウ</t>
    </rPh>
    <phoneticPr fontId="2"/>
  </si>
  <si>
    <t>大便器（洗浄タンク）二階</t>
    <rPh sb="10" eb="12">
      <t>ニカイ</t>
    </rPh>
    <phoneticPr fontId="2"/>
  </si>
  <si>
    <t>損失水頭</t>
    <rPh sb="0" eb="2">
      <t>ソンシツ</t>
    </rPh>
    <rPh sb="2" eb="4">
      <t>スイトウ</t>
    </rPh>
    <phoneticPr fontId="2"/>
  </si>
  <si>
    <t>主任技術者コメント：</t>
    <rPh sb="0" eb="2">
      <t>シュニン</t>
    </rPh>
    <rPh sb="2" eb="5">
      <t>ギジュツシャ</t>
    </rPh>
    <phoneticPr fontId="2"/>
  </si>
  <si>
    <t>計算結果コメント：</t>
    <rPh sb="0" eb="2">
      <t>ケイサン</t>
    </rPh>
    <rPh sb="2" eb="4">
      <t>ケッカ</t>
    </rPh>
    <phoneticPr fontId="2"/>
  </si>
  <si>
    <t>２　量水器の選定</t>
    <rPh sb="2" eb="5">
      <t>リョウスイキ</t>
    </rPh>
    <rPh sb="6" eb="8">
      <t>センテイ</t>
    </rPh>
    <phoneticPr fontId="2"/>
  </si>
  <si>
    <t>計画使用水量＝</t>
    <phoneticPr fontId="2"/>
  </si>
  <si>
    <t>上表から量水器口径＝</t>
    <rPh sb="0" eb="2">
      <t>ジョウヒョウ</t>
    </rPh>
    <rPh sb="4" eb="7">
      <t>リョウスイキ</t>
    </rPh>
    <rPh sb="7" eb="9">
      <t>コウケイ</t>
    </rPh>
    <phoneticPr fontId="2"/>
  </si>
  <si>
    <t>mmを選定する。</t>
    <rPh sb="3" eb="5">
      <t>センテイ</t>
    </rPh>
    <phoneticPr fontId="2"/>
  </si>
  <si>
    <t>配水管最小動水圧（設計水圧）</t>
    <rPh sb="0" eb="3">
      <t>ハイスイカン</t>
    </rPh>
    <rPh sb="3" eb="5">
      <t>サイショウ</t>
    </rPh>
    <rPh sb="5" eb="6">
      <t>ドウ</t>
    </rPh>
    <rPh sb="6" eb="8">
      <t>スイアツ</t>
    </rPh>
    <rPh sb="9" eb="11">
      <t>セッケイ</t>
    </rPh>
    <rPh sb="11" eb="13">
      <t>スイアツ</t>
    </rPh>
    <phoneticPr fontId="2"/>
  </si>
  <si>
    <t>給水装置全体の所要水頭＝</t>
    <rPh sb="0" eb="4">
      <t>キュウスイソウチ</t>
    </rPh>
    <rPh sb="4" eb="6">
      <t>ゼンタイ</t>
    </rPh>
    <rPh sb="7" eb="11">
      <t>ショヨウスイトウ</t>
    </rPh>
    <phoneticPr fontId="2"/>
  </si>
  <si>
    <t>ｍ</t>
    <phoneticPr fontId="2"/>
  </si>
  <si>
    <t>＝</t>
    <phoneticPr fontId="2"/>
  </si>
  <si>
    <t>配水管最小動水圧＝</t>
    <rPh sb="0" eb="3">
      <t>ハイスイカン</t>
    </rPh>
    <rPh sb="3" eb="5">
      <t>サイショウ</t>
    </rPh>
    <rPh sb="5" eb="6">
      <t>ドウ</t>
    </rPh>
    <rPh sb="6" eb="8">
      <t>スイアツ</t>
    </rPh>
    <phoneticPr fontId="2"/>
  </si>
  <si>
    <t>配水管最小動水圧</t>
    <rPh sb="0" eb="3">
      <t>ハイスイカン</t>
    </rPh>
    <rPh sb="3" eb="5">
      <t>サイショウ</t>
    </rPh>
    <rPh sb="5" eb="6">
      <t>ドウ</t>
    </rPh>
    <rPh sb="6" eb="8">
      <t>スイアツ</t>
    </rPh>
    <phoneticPr fontId="2"/>
  </si>
  <si>
    <t>給水装置所要水頭</t>
    <rPh sb="0" eb="4">
      <t>キュウスイソウチ</t>
    </rPh>
    <rPh sb="4" eb="8">
      <t>ショヨウスイトウ</t>
    </rPh>
    <phoneticPr fontId="2"/>
  </si>
  <si>
    <t>３　給水系統別水理計算</t>
    <rPh sb="2" eb="4">
      <t>キュウスイ</t>
    </rPh>
    <rPh sb="4" eb="7">
      <t>ケイトウベツ</t>
    </rPh>
    <rPh sb="7" eb="9">
      <t>スイリ</t>
    </rPh>
    <rPh sb="9" eb="11">
      <t>ケイサン</t>
    </rPh>
    <phoneticPr fontId="2"/>
  </si>
  <si>
    <t>４　水理計算検討結果</t>
    <rPh sb="2" eb="4">
      <t>スイリ</t>
    </rPh>
    <rPh sb="4" eb="6">
      <t>ケイサン</t>
    </rPh>
    <rPh sb="6" eb="8">
      <t>ケントウ</t>
    </rPh>
    <rPh sb="8" eb="10">
      <t>ケッカ</t>
    </rPh>
    <phoneticPr fontId="2"/>
  </si>
  <si>
    <t>５　給水用具水頭損失計算表</t>
    <rPh sb="2" eb="4">
      <t>キュウスイ</t>
    </rPh>
    <rPh sb="4" eb="6">
      <t>ヨウグ</t>
    </rPh>
    <rPh sb="6" eb="8">
      <t>スイトウ</t>
    </rPh>
    <rPh sb="8" eb="10">
      <t>ソンシツ</t>
    </rPh>
    <rPh sb="10" eb="13">
      <t>ケイサンヒョウ</t>
    </rPh>
    <phoneticPr fontId="2"/>
  </si>
  <si>
    <t>新居浜市　一宮町1丁目5番1号</t>
    <rPh sb="0" eb="4">
      <t>ニイハマシ</t>
    </rPh>
    <rPh sb="5" eb="8">
      <t>イックチョウ</t>
    </rPh>
    <rPh sb="9" eb="11">
      <t>チョウメ</t>
    </rPh>
    <rPh sb="12" eb="13">
      <t>バン</t>
    </rPh>
    <rPh sb="14" eb="15">
      <t>ゴウ</t>
    </rPh>
    <phoneticPr fontId="2"/>
  </si>
  <si>
    <t>新居浜　水太郎</t>
    <rPh sb="0" eb="3">
      <t>ニイハマ</t>
    </rPh>
    <rPh sb="4" eb="5">
      <t>ミズ</t>
    </rPh>
    <rPh sb="5" eb="7">
      <t>タロウ</t>
    </rPh>
    <phoneticPr fontId="2"/>
  </si>
  <si>
    <t>新居浜AAA　株式会社</t>
    <rPh sb="0" eb="3">
      <t>ニイハマ</t>
    </rPh>
    <rPh sb="7" eb="9">
      <t>カブシキ</t>
    </rPh>
    <rPh sb="9" eb="11">
      <t>カイシャ</t>
    </rPh>
    <phoneticPr fontId="2"/>
  </si>
  <si>
    <t>水道橋　雪渓</t>
    <rPh sb="0" eb="2">
      <t>スイドウ</t>
    </rPh>
    <rPh sb="2" eb="3">
      <t>バシ</t>
    </rPh>
    <rPh sb="4" eb="6">
      <t>セッケイ</t>
    </rPh>
    <phoneticPr fontId="2"/>
  </si>
  <si>
    <t>①</t>
    <phoneticPr fontId="2"/>
  </si>
  <si>
    <t>C</t>
    <phoneticPr fontId="2"/>
  </si>
  <si>
    <t>④</t>
    <phoneticPr fontId="2"/>
  </si>
  <si>
    <t>浴槽（和式）</t>
    <rPh sb="0" eb="2">
      <t>ヨクソウ</t>
    </rPh>
    <rPh sb="3" eb="5">
      <t>ワシキ</t>
    </rPh>
    <phoneticPr fontId="2"/>
  </si>
  <si>
    <t>B</t>
    <phoneticPr fontId="2"/>
  </si>
  <si>
    <t>E</t>
    <phoneticPr fontId="2"/>
  </si>
  <si>
    <t>給水菅
系統</t>
    <rPh sb="0" eb="2">
      <t>キュウスイ</t>
    </rPh>
    <rPh sb="2" eb="3">
      <t>カン</t>
    </rPh>
    <rPh sb="4" eb="6">
      <t>ケイトウ</t>
    </rPh>
    <phoneticPr fontId="2"/>
  </si>
  <si>
    <t>給水用具順序</t>
    <rPh sb="0" eb="2">
      <t>キュウスイ</t>
    </rPh>
    <rPh sb="2" eb="4">
      <t>ヨウグ</t>
    </rPh>
    <rPh sb="4" eb="6">
      <t>ジュンジョ</t>
    </rPh>
    <phoneticPr fontId="2"/>
  </si>
  <si>
    <t>同時使用水量比</t>
    <rPh sb="0" eb="2">
      <t>ドウジ</t>
    </rPh>
    <rPh sb="2" eb="4">
      <t>シヨウ</t>
    </rPh>
    <rPh sb="4" eb="7">
      <t>スイリョウヒ</t>
    </rPh>
    <phoneticPr fontId="2"/>
  </si>
  <si>
    <t>区間流量</t>
    <rPh sb="0" eb="2">
      <t>クカン</t>
    </rPh>
    <rPh sb="2" eb="4">
      <t>リュウリョウ</t>
    </rPh>
    <phoneticPr fontId="2"/>
  </si>
  <si>
    <t>末端給水用具数と同時使用水量比</t>
    <rPh sb="0" eb="2">
      <t>マッタン</t>
    </rPh>
    <rPh sb="2" eb="4">
      <t>キュウスイ</t>
    </rPh>
    <rPh sb="4" eb="6">
      <t>ヨウグ</t>
    </rPh>
    <rPh sb="6" eb="7">
      <t>スウ</t>
    </rPh>
    <rPh sb="8" eb="10">
      <t>ドウジ</t>
    </rPh>
    <rPh sb="10" eb="12">
      <t>シヨウ</t>
    </rPh>
    <rPh sb="12" eb="15">
      <t>スイリョウヒ</t>
    </rPh>
    <phoneticPr fontId="2"/>
  </si>
  <si>
    <t>給水装置全体使用水量</t>
    <rPh sb="0" eb="4">
      <t>キュウスイソウチ</t>
    </rPh>
    <rPh sb="4" eb="6">
      <t>ゼンタイ</t>
    </rPh>
    <rPh sb="6" eb="8">
      <t>シヨウ</t>
    </rPh>
    <rPh sb="8" eb="10">
      <t>スイリョウ</t>
    </rPh>
    <phoneticPr fontId="2"/>
  </si>
  <si>
    <t>給水装置全体使用水量比</t>
    <rPh sb="0" eb="4">
      <t>キュウスイソウチ</t>
    </rPh>
    <rPh sb="4" eb="6">
      <t>ゼンタイ</t>
    </rPh>
    <rPh sb="6" eb="8">
      <t>シヨウ</t>
    </rPh>
    <rPh sb="8" eb="10">
      <t>スイリョウ</t>
    </rPh>
    <rPh sb="10" eb="11">
      <t>ヒ</t>
    </rPh>
    <phoneticPr fontId="2"/>
  </si>
  <si>
    <t>番号</t>
    <rPh sb="0" eb="2">
      <t>バンゴウ</t>
    </rPh>
    <phoneticPr fontId="2"/>
  </si>
  <si>
    <t xml:space="preserve">主任技術者コメント：
</t>
    <rPh sb="0" eb="2">
      <t>シュニン</t>
    </rPh>
    <rPh sb="2" eb="5">
      <t>ギジュツシャ</t>
    </rPh>
    <phoneticPr fontId="2"/>
  </si>
  <si>
    <t>管路毎累計給水用具数</t>
    <rPh sb="0" eb="2">
      <t>カンロ</t>
    </rPh>
    <rPh sb="2" eb="3">
      <t>マイ</t>
    </rPh>
    <rPh sb="3" eb="5">
      <t>ルイケイ</t>
    </rPh>
    <rPh sb="5" eb="7">
      <t>キュウスイ</t>
    </rPh>
    <rPh sb="7" eb="9">
      <t>ヨウグ</t>
    </rPh>
    <rPh sb="9" eb="10">
      <t>スウ</t>
    </rPh>
    <phoneticPr fontId="2"/>
  </si>
  <si>
    <t>②</t>
    <phoneticPr fontId="2"/>
  </si>
  <si>
    <t>給水用具番号</t>
    <rPh sb="0" eb="2">
      <t>キュウスイ</t>
    </rPh>
    <rPh sb="2" eb="4">
      <t>ヨウグ</t>
    </rPh>
    <rPh sb="4" eb="6">
      <t>バンゴウ</t>
    </rPh>
    <phoneticPr fontId="2"/>
  </si>
  <si>
    <r>
      <rPr>
        <b/>
        <i/>
        <sz val="12"/>
        <color theme="1"/>
        <rFont val="ＭＳ Ｐゴシック"/>
        <family val="3"/>
        <charset val="128"/>
        <scheme val="minor"/>
      </rPr>
      <t>水理計算検討結果：</t>
    </r>
    <r>
      <rPr>
        <b/>
        <i/>
        <sz val="12"/>
        <color rgb="FFFF0000"/>
        <rFont val="ＭＳ Ｐゴシック"/>
        <family val="3"/>
        <charset val="128"/>
        <scheme val="minor"/>
      </rPr>
      <t xml:space="preserve">
　</t>
    </r>
    <rPh sb="0" eb="2">
      <t>スイリ</t>
    </rPh>
    <rPh sb="2" eb="4">
      <t>ケイサン</t>
    </rPh>
    <rPh sb="4" eb="6">
      <t>ケントウ</t>
    </rPh>
    <rPh sb="6" eb="8">
      <t>ケッカ</t>
    </rPh>
    <phoneticPr fontId="2"/>
  </si>
  <si>
    <t xml:space="preserve">計算結果コメント：
</t>
    <rPh sb="0" eb="2">
      <t>ケイサン</t>
    </rPh>
    <rPh sb="2" eb="4">
      <t>ケッカ</t>
    </rPh>
    <phoneticPr fontId="2"/>
  </si>
  <si>
    <t xml:space="preserve">コメント
</t>
    <phoneticPr fontId="2"/>
  </si>
  <si>
    <t>使用
水量</t>
    <rPh sb="0" eb="2">
      <t>シヨウ</t>
    </rPh>
    <rPh sb="3" eb="5">
      <t>スイリョウ</t>
    </rPh>
    <phoneticPr fontId="2"/>
  </si>
  <si>
    <t>１　計画使用水量（全体）の算定</t>
    <rPh sb="9" eb="11">
      <t>ゼンタイ</t>
    </rPh>
    <phoneticPr fontId="2"/>
  </si>
  <si>
    <t>１栓あたり平均使用量</t>
    <phoneticPr fontId="2"/>
  </si>
  <si>
    <t>　分岐給水が複雑な給水装置を同時使用水量比により水理計算を行う場合、分岐した給水管それぞれで分岐部までの部分的な水理計算を行い、管径等を検証しておく必要がある。また、分岐点の上流側（配水管側）と各分岐給水管での計算（使用水量）は負担する末端給水用具数が異なるため、各分岐給水管の使用水量を単純に合計して求めることはできない。それぞれ別に計算しなければならないため、計算が煩雑となる。</t>
    <rPh sb="9" eb="13">
      <t>キュウスイソウチ</t>
    </rPh>
    <rPh sb="14" eb="16">
      <t>ドウジ</t>
    </rPh>
    <rPh sb="16" eb="18">
      <t>シヨウ</t>
    </rPh>
    <rPh sb="18" eb="21">
      <t>スイリョウヒ</t>
    </rPh>
    <rPh sb="24" eb="26">
      <t>スイリ</t>
    </rPh>
    <rPh sb="26" eb="28">
      <t>ケイサン</t>
    </rPh>
    <rPh sb="29" eb="30">
      <t>オコナ</t>
    </rPh>
    <rPh sb="31" eb="33">
      <t>バアイ</t>
    </rPh>
    <rPh sb="34" eb="36">
      <t>ブンキ</t>
    </rPh>
    <rPh sb="38" eb="41">
      <t>キュウスイカン</t>
    </rPh>
    <rPh sb="46" eb="48">
      <t>ブンキ</t>
    </rPh>
    <rPh sb="48" eb="49">
      <t>ブ</t>
    </rPh>
    <rPh sb="52" eb="55">
      <t>ブブンテキ</t>
    </rPh>
    <rPh sb="56" eb="58">
      <t>スイリ</t>
    </rPh>
    <rPh sb="58" eb="60">
      <t>ケイサン</t>
    </rPh>
    <rPh sb="61" eb="62">
      <t>オコナ</t>
    </rPh>
    <rPh sb="64" eb="66">
      <t>カンケイ</t>
    </rPh>
    <rPh sb="66" eb="67">
      <t>トウ</t>
    </rPh>
    <rPh sb="68" eb="70">
      <t>ケンショウ</t>
    </rPh>
    <rPh sb="74" eb="76">
      <t>ヒツヨウ</t>
    </rPh>
    <rPh sb="83" eb="86">
      <t>ブンキテン</t>
    </rPh>
    <rPh sb="87" eb="90">
      <t>ジョウリュウガワ</t>
    </rPh>
    <rPh sb="91" eb="94">
      <t>ハイスイカン</t>
    </rPh>
    <rPh sb="94" eb="95">
      <t>ガワ</t>
    </rPh>
    <rPh sb="97" eb="98">
      <t>カク</t>
    </rPh>
    <rPh sb="98" eb="100">
      <t>ブンキ</t>
    </rPh>
    <rPh sb="100" eb="103">
      <t>キュウスイカン</t>
    </rPh>
    <rPh sb="105" eb="107">
      <t>ケイサン</t>
    </rPh>
    <rPh sb="108" eb="110">
      <t>シヨウ</t>
    </rPh>
    <rPh sb="110" eb="112">
      <t>スイリョウ</t>
    </rPh>
    <rPh sb="114" eb="116">
      <t>フタン</t>
    </rPh>
    <rPh sb="118" eb="120">
      <t>マッタン</t>
    </rPh>
    <rPh sb="120" eb="122">
      <t>キュウスイ</t>
    </rPh>
    <rPh sb="122" eb="124">
      <t>ヨウグ</t>
    </rPh>
    <rPh sb="124" eb="125">
      <t>スウ</t>
    </rPh>
    <rPh sb="126" eb="127">
      <t>コト</t>
    </rPh>
    <rPh sb="132" eb="133">
      <t>カク</t>
    </rPh>
    <rPh sb="133" eb="135">
      <t>ブンキ</t>
    </rPh>
    <rPh sb="135" eb="138">
      <t>キュウスイカン</t>
    </rPh>
    <rPh sb="139" eb="141">
      <t>シヨウ</t>
    </rPh>
    <rPh sb="141" eb="143">
      <t>スイリョウ</t>
    </rPh>
    <rPh sb="144" eb="146">
      <t>タンジュン</t>
    </rPh>
    <rPh sb="147" eb="149">
      <t>ゴウケイ</t>
    </rPh>
    <rPh sb="151" eb="152">
      <t>モト</t>
    </rPh>
    <rPh sb="166" eb="167">
      <t>ベツ</t>
    </rPh>
    <rPh sb="168" eb="170">
      <t>ケイサン</t>
    </rPh>
    <rPh sb="182" eb="184">
      <t>ケイサン</t>
    </rPh>
    <rPh sb="185" eb="187">
      <t>ハンザツ</t>
    </rPh>
    <phoneticPr fontId="2"/>
  </si>
  <si>
    <t>末端給水用具別平均流量</t>
    <rPh sb="0" eb="2">
      <t>マッタン</t>
    </rPh>
    <rPh sb="2" eb="4">
      <t>キュウスイ</t>
    </rPh>
    <rPh sb="4" eb="6">
      <t>ヨウグ</t>
    </rPh>
    <rPh sb="6" eb="7">
      <t>ベツ</t>
    </rPh>
    <rPh sb="7" eb="9">
      <t>ヘイキン</t>
    </rPh>
    <rPh sb="9" eb="11">
      <t>リュウリョウ</t>
    </rPh>
    <phoneticPr fontId="2"/>
  </si>
  <si>
    <t>給水系統</t>
    <phoneticPr fontId="2"/>
  </si>
  <si>
    <t>Ａ</t>
    <phoneticPr fontId="2"/>
  </si>
  <si>
    <t>なお、１日あたり及び１か月あたり使用水量については、一般的な戸建て住宅であることから基準値内であるものと判断する</t>
    <rPh sb="4" eb="5">
      <t>ニチ</t>
    </rPh>
    <rPh sb="8" eb="9">
      <t>オヨ</t>
    </rPh>
    <rPh sb="12" eb="13">
      <t>ゲツ</t>
    </rPh>
    <rPh sb="16" eb="18">
      <t>シヨウ</t>
    </rPh>
    <rPh sb="18" eb="20">
      <t>スイリョウ</t>
    </rPh>
    <rPh sb="26" eb="29">
      <t>イッパンテキ</t>
    </rPh>
    <rPh sb="30" eb="32">
      <t>コダ</t>
    </rPh>
    <rPh sb="33" eb="35">
      <t>ジュウタク</t>
    </rPh>
    <rPh sb="42" eb="45">
      <t>キジュンチ</t>
    </rPh>
    <rPh sb="45" eb="46">
      <t>ナイ</t>
    </rPh>
    <rPh sb="52" eb="54">
      <t>ハンダン</t>
    </rPh>
    <phoneticPr fontId="2"/>
  </si>
  <si>
    <t>Ｂ</t>
    <phoneticPr fontId="2"/>
  </si>
  <si>
    <t>③</t>
    <phoneticPr fontId="2"/>
  </si>
  <si>
    <t>D</t>
    <phoneticPr fontId="2"/>
  </si>
  <si>
    <t>⑤</t>
    <phoneticPr fontId="2"/>
  </si>
  <si>
    <t>　次に別の給水分岐について、水理計算を行う。</t>
    <rPh sb="1" eb="2">
      <t>ツギ</t>
    </rPh>
    <rPh sb="3" eb="4">
      <t>ベツ</t>
    </rPh>
    <rPh sb="5" eb="7">
      <t>キュウスイ</t>
    </rPh>
    <rPh sb="7" eb="9">
      <t>ブンキ</t>
    </rPh>
    <rPh sb="14" eb="16">
      <t>スイリ</t>
    </rPh>
    <rPh sb="16" eb="18">
      <t>ケイサン</t>
    </rPh>
    <rPh sb="19" eb="20">
      <t>オコナ</t>
    </rPh>
    <phoneticPr fontId="2"/>
  </si>
  <si>
    <t>主任技術者コメント：
③～Cと④～Cの所要水頭を比較した結果、③～Cの方が高いので、C点における所要水頭は６．４６３ｍとする。</t>
    <rPh sb="0" eb="2">
      <t>シュニン</t>
    </rPh>
    <rPh sb="2" eb="5">
      <t>ギジュツシャ</t>
    </rPh>
    <rPh sb="19" eb="23">
      <t>ショヨウスイトウ</t>
    </rPh>
    <rPh sb="24" eb="26">
      <t>ヒカク</t>
    </rPh>
    <rPh sb="28" eb="30">
      <t>ケッカ</t>
    </rPh>
    <rPh sb="35" eb="36">
      <t>ホウ</t>
    </rPh>
    <rPh sb="37" eb="38">
      <t>タカ</t>
    </rPh>
    <rPh sb="43" eb="44">
      <t>テン</t>
    </rPh>
    <rPh sb="48" eb="52">
      <t>ショヨウスイトウ</t>
    </rPh>
    <phoneticPr fontId="2"/>
  </si>
  <si>
    <t>計算結果コメント：
　D点における所要水頭は、６．６５５ｍとなる。</t>
    <rPh sb="0" eb="2">
      <t>ケイサン</t>
    </rPh>
    <rPh sb="2" eb="4">
      <t>ケッカ</t>
    </rPh>
    <rPh sb="12" eb="13">
      <t>テン</t>
    </rPh>
    <rPh sb="17" eb="21">
      <t>ショヨウスイトウ</t>
    </rPh>
    <phoneticPr fontId="2"/>
  </si>
  <si>
    <t>計算結果コメント：
　D点における所要水頭は、４．８３６ｍとなる。</t>
    <rPh sb="0" eb="2">
      <t>ケイサン</t>
    </rPh>
    <rPh sb="2" eb="4">
      <t>ケッカ</t>
    </rPh>
    <rPh sb="12" eb="13">
      <t>テン</t>
    </rPh>
    <rPh sb="17" eb="21">
      <t>ショヨウスイトウ</t>
    </rPh>
    <phoneticPr fontId="2"/>
  </si>
  <si>
    <t>主任技術者コメント：
⑤～D及びC～Dの所要水頭を比較した結果、C～Dの方が高いので、D点における所要水頭は６．６５５ｍとする。</t>
    <rPh sb="0" eb="2">
      <t>シュニン</t>
    </rPh>
    <rPh sb="2" eb="5">
      <t>ギジュツシャ</t>
    </rPh>
    <rPh sb="14" eb="15">
      <t>オヨ</t>
    </rPh>
    <rPh sb="20" eb="24">
      <t>ショヨウスイトウ</t>
    </rPh>
    <rPh sb="25" eb="27">
      <t>ヒカク</t>
    </rPh>
    <rPh sb="29" eb="31">
      <t>ケッカ</t>
    </rPh>
    <rPh sb="36" eb="37">
      <t>ホウ</t>
    </rPh>
    <rPh sb="38" eb="39">
      <t>タカ</t>
    </rPh>
    <rPh sb="44" eb="45">
      <t>テン</t>
    </rPh>
    <rPh sb="49" eb="53">
      <t>ショヨウスイトウ</t>
    </rPh>
    <phoneticPr fontId="2"/>
  </si>
  <si>
    <t>計算結果コメント：
　③～B区間のB点における所要水頭は、６．８９８ｍ、①～B区間は９．１９１ｍなので、B点における所要水頭は９．１９１ｍとなる。</t>
    <rPh sb="0" eb="2">
      <t>ケイサン</t>
    </rPh>
    <rPh sb="2" eb="4">
      <t>ケッカ</t>
    </rPh>
    <rPh sb="14" eb="16">
      <t>クカン</t>
    </rPh>
    <rPh sb="18" eb="19">
      <t>テン</t>
    </rPh>
    <rPh sb="23" eb="27">
      <t>ショヨウスイトウ</t>
    </rPh>
    <rPh sb="39" eb="41">
      <t>クカン</t>
    </rPh>
    <rPh sb="53" eb="54">
      <t>テン</t>
    </rPh>
    <rPh sb="58" eb="62">
      <t>ショヨウスイトウ</t>
    </rPh>
    <phoneticPr fontId="2"/>
  </si>
  <si>
    <t>H</t>
    <phoneticPr fontId="2"/>
  </si>
  <si>
    <t>　次にB～H間の水理計算を行う。</t>
    <rPh sb="1" eb="2">
      <t>ツギ</t>
    </rPh>
    <rPh sb="6" eb="7">
      <t>カン</t>
    </rPh>
    <rPh sb="8" eb="10">
      <t>スイリ</t>
    </rPh>
    <rPh sb="10" eb="12">
      <t>ケイサン</t>
    </rPh>
    <rPh sb="13" eb="14">
      <t>オコナ</t>
    </rPh>
    <phoneticPr fontId="2"/>
  </si>
  <si>
    <t>主任技術者コメント：
分岐点Bを流れる水量は、分岐管にぶら下がる①～⑤までの末端給水用具に流れる水量なので、使用水量計算表から２６．４L/minとなる。また、B点の所要水頭は９．１９１ｍである。</t>
    <rPh sb="0" eb="2">
      <t>シュニン</t>
    </rPh>
    <rPh sb="2" eb="5">
      <t>ギジュツシャ</t>
    </rPh>
    <rPh sb="11" eb="14">
      <t>ブンキテン</t>
    </rPh>
    <rPh sb="16" eb="17">
      <t>ナガ</t>
    </rPh>
    <rPh sb="19" eb="21">
      <t>スイリョウ</t>
    </rPh>
    <rPh sb="23" eb="25">
      <t>ブンキ</t>
    </rPh>
    <rPh sb="25" eb="26">
      <t>カン</t>
    </rPh>
    <rPh sb="29" eb="30">
      <t>サ</t>
    </rPh>
    <rPh sb="38" eb="40">
      <t>マッタン</t>
    </rPh>
    <rPh sb="40" eb="42">
      <t>キュウスイ</t>
    </rPh>
    <rPh sb="42" eb="44">
      <t>ヨウグ</t>
    </rPh>
    <rPh sb="45" eb="46">
      <t>ナガ</t>
    </rPh>
    <rPh sb="48" eb="50">
      <t>スイリョウ</t>
    </rPh>
    <rPh sb="54" eb="56">
      <t>シヨウ</t>
    </rPh>
    <rPh sb="56" eb="58">
      <t>スイリョウ</t>
    </rPh>
    <rPh sb="58" eb="61">
      <t>ケイサンヒョウ</t>
    </rPh>
    <rPh sb="80" eb="81">
      <t>テン</t>
    </rPh>
    <rPh sb="82" eb="86">
      <t>ショヨウスイトウ</t>
    </rPh>
    <phoneticPr fontId="2"/>
  </si>
  <si>
    <t>⑥</t>
    <phoneticPr fontId="2"/>
  </si>
  <si>
    <t xml:space="preserve">計算結果コメント：
給水用具⑥～Eまでの所要水頭は、５．７６ｍである。
</t>
    <rPh sb="0" eb="2">
      <t>ケイサン</t>
    </rPh>
    <rPh sb="2" eb="4">
      <t>ケッカ</t>
    </rPh>
    <rPh sb="10" eb="12">
      <t>キュウスイ</t>
    </rPh>
    <rPh sb="12" eb="14">
      <t>ヨウグ</t>
    </rPh>
    <phoneticPr fontId="2"/>
  </si>
  <si>
    <t>F</t>
    <phoneticPr fontId="2"/>
  </si>
  <si>
    <t>主任技術者コメント：
B～Eと⑥～Eの所要水頭を比較するとB～Eの方が高いので、E点における所要水頭は９．４６６ｍとなる。</t>
    <rPh sb="0" eb="2">
      <t>シュニン</t>
    </rPh>
    <rPh sb="2" eb="5">
      <t>ギジュツシャ</t>
    </rPh>
    <rPh sb="19" eb="23">
      <t>ショヨウスイトウ</t>
    </rPh>
    <rPh sb="24" eb="26">
      <t>ヒカク</t>
    </rPh>
    <rPh sb="33" eb="34">
      <t>ホウ</t>
    </rPh>
    <rPh sb="35" eb="36">
      <t>タカ</t>
    </rPh>
    <rPh sb="41" eb="42">
      <t>テン</t>
    </rPh>
    <rPh sb="46" eb="50">
      <t>ショヨウスイトウ</t>
    </rPh>
    <phoneticPr fontId="2"/>
  </si>
  <si>
    <t xml:space="preserve">計算結果コメント：
E～F間の所要水頭は９．７６３ｍである。
</t>
    <rPh sb="0" eb="2">
      <t>ケイサン</t>
    </rPh>
    <rPh sb="2" eb="4">
      <t>ケッカ</t>
    </rPh>
    <rPh sb="13" eb="14">
      <t>カン</t>
    </rPh>
    <rPh sb="15" eb="19">
      <t>ショヨウスイトウ</t>
    </rPh>
    <phoneticPr fontId="2"/>
  </si>
  <si>
    <t>⑦</t>
    <phoneticPr fontId="2"/>
  </si>
  <si>
    <t xml:space="preserve">計算結果コメント：
給水用具⑦～Fまでの所要水頭は、５．５３１ｍである。
</t>
    <rPh sb="0" eb="2">
      <t>ケイサン</t>
    </rPh>
    <rPh sb="2" eb="4">
      <t>ケッカ</t>
    </rPh>
    <phoneticPr fontId="2"/>
  </si>
  <si>
    <t>主任技術者コメント：
E～F及び⑦～F間の所要水頭を比較した結果、F点における所要水頭は９．７６３ｍである。</t>
    <rPh sb="0" eb="2">
      <t>シュニン</t>
    </rPh>
    <rPh sb="2" eb="5">
      <t>ギジュツシャ</t>
    </rPh>
    <rPh sb="14" eb="15">
      <t>オヨ</t>
    </rPh>
    <rPh sb="19" eb="20">
      <t>カン</t>
    </rPh>
    <rPh sb="21" eb="25">
      <t>ショヨウスイトウ</t>
    </rPh>
    <rPh sb="26" eb="28">
      <t>ヒカク</t>
    </rPh>
    <rPh sb="30" eb="32">
      <t>ケッカ</t>
    </rPh>
    <rPh sb="34" eb="35">
      <t>テン</t>
    </rPh>
    <rPh sb="39" eb="43">
      <t>ショヨウスイトウ</t>
    </rPh>
    <phoneticPr fontId="2"/>
  </si>
  <si>
    <t>G</t>
    <phoneticPr fontId="2"/>
  </si>
  <si>
    <t>計算結果コメント：
この給水装置の所要水頭は１８．６０７ｍ</t>
    <rPh sb="0" eb="2">
      <t>ケイサン</t>
    </rPh>
    <rPh sb="2" eb="4">
      <t>ケッカ</t>
    </rPh>
    <rPh sb="12" eb="16">
      <t>キュウスイソウチ</t>
    </rPh>
    <rPh sb="17" eb="21">
      <t>ショヨウスイトウ</t>
    </rPh>
    <phoneticPr fontId="2"/>
  </si>
  <si>
    <t>同時使用水量比による水理計算</t>
    <rPh sb="2" eb="4">
      <t>シヨウ</t>
    </rPh>
    <rPh sb="4" eb="7">
      <t>スイリョウヒ</t>
    </rPh>
    <rPh sb="10" eb="12">
      <t>スイリ</t>
    </rPh>
    <rPh sb="12" eb="14">
      <t>ケイサン</t>
    </rPh>
    <phoneticPr fontId="2"/>
  </si>
  <si>
    <t>　同時使用水量比から同時使用水量を計算する場合、計画使用水量は装置全体の平均的な流れと考えることができるため、一般家庭、小規模なオフィスにおける量水器口径の選定については、１日あたり１時間以内の一時的使用許容流量により選定しなければならない。</t>
    <phoneticPr fontId="2"/>
  </si>
  <si>
    <t>使用水量比による水理計算</t>
    <rPh sb="0" eb="2">
      <t>シヨウ</t>
    </rPh>
    <rPh sb="2" eb="5">
      <t>スイリョウヒ</t>
    </rPh>
    <rPh sb="8" eb="10">
      <t>スイリ</t>
    </rPh>
    <rPh sb="10" eb="12">
      <t>ケイサン</t>
    </rPh>
    <phoneticPr fontId="2"/>
  </si>
  <si>
    <r>
      <t xml:space="preserve">主任技術者コメント：
</t>
    </r>
    <r>
      <rPr>
        <sz val="10"/>
        <color rgb="FFFF0000"/>
        <rFont val="ＭＳ Ｐゴシック"/>
        <family val="3"/>
        <charset val="128"/>
        <scheme val="minor"/>
      </rPr>
      <t>　この水理計算の方法は、給水装置全体の平均的な流れを考慮しているため、量水器口径の選定にあたっては一時的使用の許容流量は1時間／日の値を基準とする。計算結果より、この給水装置の量水器口径はφ２０とする。</t>
    </r>
    <rPh sb="0" eb="2">
      <t>シュニン</t>
    </rPh>
    <rPh sb="2" eb="5">
      <t>ギジュツシャ</t>
    </rPh>
    <rPh sb="14" eb="16">
      <t>スイリ</t>
    </rPh>
    <rPh sb="16" eb="18">
      <t>ケイサン</t>
    </rPh>
    <rPh sb="19" eb="21">
      <t>ホウホウ</t>
    </rPh>
    <rPh sb="23" eb="27">
      <t>キュウスイソウチ</t>
    </rPh>
    <rPh sb="27" eb="29">
      <t>ゼンタイ</t>
    </rPh>
    <rPh sb="30" eb="33">
      <t>ヘイキンテキ</t>
    </rPh>
    <rPh sb="34" eb="35">
      <t>ナガ</t>
    </rPh>
    <rPh sb="37" eb="39">
      <t>コウリョ</t>
    </rPh>
    <rPh sb="46" eb="47">
      <t>リョウ</t>
    </rPh>
    <rPh sb="47" eb="48">
      <t>ミズ</t>
    </rPh>
    <rPh sb="48" eb="49">
      <t>ウツワ</t>
    </rPh>
    <rPh sb="49" eb="51">
      <t>コウケイ</t>
    </rPh>
    <rPh sb="52" eb="54">
      <t>センテイ</t>
    </rPh>
    <rPh sb="60" eb="63">
      <t>イチジテキ</t>
    </rPh>
    <rPh sb="63" eb="65">
      <t>シヨウ</t>
    </rPh>
    <rPh sb="66" eb="68">
      <t>キョヨウ</t>
    </rPh>
    <rPh sb="68" eb="70">
      <t>リュウリョウ</t>
    </rPh>
    <rPh sb="72" eb="74">
      <t>ジカン</t>
    </rPh>
    <rPh sb="75" eb="76">
      <t>ニチ</t>
    </rPh>
    <rPh sb="77" eb="78">
      <t>アタイ</t>
    </rPh>
    <rPh sb="79" eb="81">
      <t>キジュン</t>
    </rPh>
    <rPh sb="85" eb="87">
      <t>ケイサン</t>
    </rPh>
    <rPh sb="87" eb="89">
      <t>ケッカ</t>
    </rPh>
    <rPh sb="94" eb="98">
      <t>キュウスイソウチ</t>
    </rPh>
    <rPh sb="99" eb="102">
      <t>リョウスイキ</t>
    </rPh>
    <rPh sb="102" eb="104">
      <t>コウケイ</t>
    </rPh>
    <phoneticPr fontId="2"/>
  </si>
  <si>
    <t>主任技術者コメント：
①～Ａと②～Ａの所要水頭を比較すると①～Ａの方が高いので、起点Ａにおける所要水頭は５．４１６ｍとする。
また、この区間の流量は１４Ｌ/minである。</t>
    <rPh sb="0" eb="2">
      <t>シュニン</t>
    </rPh>
    <rPh sb="2" eb="5">
      <t>ギジュツシャ</t>
    </rPh>
    <rPh sb="40" eb="42">
      <t>キテン</t>
    </rPh>
    <rPh sb="68" eb="70">
      <t>クカン</t>
    </rPh>
    <rPh sb="71" eb="73">
      <t>リュウリョウ</t>
    </rPh>
    <phoneticPr fontId="2"/>
  </si>
  <si>
    <t>計算結果コメント：
B点における所要水頭は９．１９１ｍとなる。</t>
    <rPh sb="0" eb="2">
      <t>ケイサン</t>
    </rPh>
    <rPh sb="2" eb="4">
      <t>ケッカ</t>
    </rPh>
    <phoneticPr fontId="2"/>
  </si>
</sst>
</file>

<file path=xl/styles.xml><?xml version="1.0" encoding="utf-8"?>
<styleSheet xmlns="http://schemas.openxmlformats.org/spreadsheetml/2006/main">
  <numFmts count="6">
    <numFmt numFmtId="176" formatCode="0.000_ "/>
    <numFmt numFmtId="177" formatCode="&quot;  &quot;#,###.0&quot;m3/hr&quot;"/>
    <numFmt numFmtId="178" formatCode="0.###&quot; Mpa&quot;"/>
    <numFmt numFmtId="179" formatCode="0.0_ "/>
    <numFmt numFmtId="180" formatCode="#,###.0&quot; L/min&quot;"/>
    <numFmt numFmtId="181" formatCode="#,###.0&quot; L/min = &quot;"/>
  </numFmts>
  <fonts count="37">
    <font>
      <sz val="10"/>
      <color theme="1"/>
      <name val="ＭＳ Ｐゴシック"/>
      <family val="2"/>
      <charset val="128"/>
      <scheme val="minor"/>
    </font>
    <font>
      <sz val="20"/>
      <color theme="1"/>
      <name val="AR楷書体M"/>
      <family val="3"/>
      <charset val="128"/>
    </font>
    <font>
      <sz val="6"/>
      <name val="ＭＳ Ｐゴシック"/>
      <family val="2"/>
      <charset val="128"/>
      <scheme val="minor"/>
    </font>
    <font>
      <sz val="20"/>
      <color theme="1"/>
      <name val="ＭＳ Ｐゴシック"/>
      <family val="2"/>
      <charset val="128"/>
      <scheme val="minor"/>
    </font>
    <font>
      <sz val="11"/>
      <color theme="1"/>
      <name val="AR P明朝体U"/>
      <family val="3"/>
      <charset val="128"/>
    </font>
    <font>
      <sz val="10"/>
      <color theme="1"/>
      <name val="AR P明朝体L"/>
      <family val="3"/>
      <charset val="128"/>
    </font>
    <font>
      <b/>
      <i/>
      <sz val="14"/>
      <color theme="1"/>
      <name val="ＭＳ Ｐゴシック"/>
      <family val="3"/>
      <charset val="128"/>
      <scheme val="minor"/>
    </font>
    <font>
      <b/>
      <sz val="10"/>
      <color theme="1"/>
      <name val="ＭＳ Ｐゴシック"/>
      <family val="3"/>
      <charset val="128"/>
      <scheme val="minor"/>
    </font>
    <font>
      <sz val="10"/>
      <color theme="1"/>
      <name val="ＭＳ Ｐ明朝"/>
      <family val="1"/>
      <charset val="128"/>
    </font>
    <font>
      <sz val="10"/>
      <color rgb="FFFF0000"/>
      <name val="ＭＳ Ｐ明朝"/>
      <family val="1"/>
      <charset val="128"/>
    </font>
    <font>
      <sz val="10"/>
      <color theme="1"/>
      <name val="ＭＳ 明朝"/>
      <family val="1"/>
      <charset val="128"/>
    </font>
    <font>
      <b/>
      <i/>
      <sz val="10"/>
      <color theme="1"/>
      <name val="ＭＳ Ｐゴシック"/>
      <family val="3"/>
      <charset val="128"/>
      <scheme val="minor"/>
    </font>
    <font>
      <sz val="10"/>
      <color rgb="FFFF0000"/>
      <name val="ＭＳ Ｐゴシック"/>
      <family val="2"/>
      <charset val="128"/>
      <scheme val="minor"/>
    </font>
    <font>
      <sz val="10"/>
      <color rgb="FFFF0000"/>
      <name val="ＭＳ Ｐゴシック"/>
      <family val="3"/>
      <charset val="128"/>
      <scheme val="minor"/>
    </font>
    <font>
      <sz val="9"/>
      <color theme="1"/>
      <name val="ＭＳ Ｐゴシック"/>
      <family val="2"/>
      <charset val="128"/>
      <scheme val="minor"/>
    </font>
    <font>
      <sz val="9"/>
      <color theme="1"/>
      <name val="ＭＳ 明朝"/>
      <family val="1"/>
      <charset val="128"/>
    </font>
    <font>
      <b/>
      <sz val="9"/>
      <color theme="1"/>
      <name val="ＭＳ Ｐゴシック"/>
      <family val="3"/>
      <charset val="128"/>
      <scheme val="minor"/>
    </font>
    <font>
      <sz val="9"/>
      <color theme="1"/>
      <name val="ＭＳ Ｐ明朝"/>
      <family val="1"/>
      <charset val="128"/>
    </font>
    <font>
      <sz val="9"/>
      <color theme="1"/>
      <name val="ＭＳ Ｐゴシック"/>
      <family val="3"/>
      <charset val="128"/>
      <scheme val="minor"/>
    </font>
    <font>
      <i/>
      <sz val="12"/>
      <color rgb="FFFF0000"/>
      <name val="ＭＳ Ｐゴシック"/>
      <family val="3"/>
      <charset val="128"/>
      <scheme val="minor"/>
    </font>
    <font>
      <b/>
      <i/>
      <sz val="12"/>
      <color rgb="FFFF0000"/>
      <name val="ＭＳ Ｐゴシック"/>
      <family val="3"/>
      <charset val="128"/>
      <scheme val="minor"/>
    </font>
    <font>
      <b/>
      <i/>
      <sz val="12"/>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i/>
      <sz val="14"/>
      <color rgb="FFFF0000"/>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1"/>
      <color theme="1"/>
      <name val="ＭＳ Ｐゴシック"/>
      <family val="3"/>
      <charset val="128"/>
      <scheme val="minor"/>
    </font>
    <font>
      <sz val="11"/>
      <color theme="1"/>
      <name val="ＭＳ Ｐゴシック"/>
      <family val="2"/>
      <charset val="128"/>
      <scheme val="minor"/>
    </font>
    <font>
      <b/>
      <sz val="14"/>
      <color rgb="FFFF0000"/>
      <name val="AR P明朝体L"/>
      <family val="3"/>
      <charset val="128"/>
    </font>
    <font>
      <sz val="10"/>
      <color rgb="FFFF0000"/>
      <name val="AR P明朝体L"/>
      <family val="3"/>
      <charset val="128"/>
    </font>
    <font>
      <sz val="10"/>
      <color rgb="FF000000"/>
      <name val="ＭＳ 明朝"/>
      <family val="1"/>
      <charset val="128"/>
    </font>
    <font>
      <sz val="10.5"/>
      <color rgb="FF000000"/>
      <name val="ＭＳ 明朝"/>
      <family val="1"/>
      <charset val="128"/>
    </font>
    <font>
      <sz val="8"/>
      <color theme="1"/>
      <name val="ＭＳ 明朝"/>
      <family val="1"/>
      <charset val="128"/>
    </font>
    <font>
      <sz val="8"/>
      <color theme="1"/>
      <name val="ＭＳ Ｐゴシック"/>
      <family val="2"/>
      <charset val="128"/>
      <scheme val="minor"/>
    </font>
    <font>
      <sz val="8"/>
      <color theme="1"/>
      <name val="ＭＳ Ｐゴシック"/>
      <family val="3"/>
      <charset val="128"/>
      <scheme val="minor"/>
    </font>
    <font>
      <b/>
      <i/>
      <sz val="16"/>
      <color rgb="FF0070C0"/>
      <name val="AR Pマッチ体B"/>
      <family val="3"/>
      <charset val="128"/>
    </font>
  </fonts>
  <fills count="5">
    <fill>
      <patternFill patternType="none"/>
    </fill>
    <fill>
      <patternFill patternType="gray125"/>
    </fill>
    <fill>
      <patternFill patternType="solid">
        <fgColor rgb="FFFFFFC5"/>
        <bgColor indexed="64"/>
      </patternFill>
    </fill>
    <fill>
      <patternFill patternType="solid">
        <fgColor rgb="FFFFFFCC"/>
        <bgColor indexed="64"/>
      </patternFill>
    </fill>
    <fill>
      <patternFill patternType="solid">
        <fgColor rgb="FFFFFFEF"/>
        <bgColor indexed="64"/>
      </patternFill>
    </fill>
  </fills>
  <borders count="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right style="medium">
        <color auto="1"/>
      </right>
      <top/>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bottom style="medium">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diagonal/>
    </border>
    <border>
      <left/>
      <right style="thin">
        <color auto="1"/>
      </right>
      <top/>
      <bottom style="thin">
        <color auto="1"/>
      </bottom>
      <diagonal/>
    </border>
    <border>
      <left/>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medium">
        <color auto="1"/>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right style="thin">
        <color indexed="64"/>
      </right>
      <top/>
      <bottom/>
      <diagonal/>
    </border>
    <border>
      <left/>
      <right style="thin">
        <color auto="1"/>
      </right>
      <top/>
      <bottom style="medium">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medium">
        <color auto="1"/>
      </top>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style="medium">
        <color indexed="64"/>
      </right>
      <top/>
      <bottom style="medium">
        <color auto="1"/>
      </bottom>
      <diagonal/>
    </border>
    <border>
      <left style="thin">
        <color auto="1"/>
      </left>
      <right/>
      <top style="medium">
        <color auto="1"/>
      </top>
      <bottom style="thin">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top style="double">
        <color auto="1"/>
      </top>
      <bottom style="double">
        <color auto="1"/>
      </bottom>
      <diagonal/>
    </border>
    <border>
      <left style="medium">
        <color rgb="FFFF0000"/>
      </left>
      <right style="thin">
        <color auto="1"/>
      </right>
      <top style="medium">
        <color rgb="FFFF0000"/>
      </top>
      <bottom style="medium">
        <color rgb="FFFF0000"/>
      </bottom>
      <diagonal/>
    </border>
    <border>
      <left style="thin">
        <color auto="1"/>
      </left>
      <right style="thin">
        <color auto="1"/>
      </right>
      <top style="medium">
        <color rgb="FFFF0000"/>
      </top>
      <bottom style="medium">
        <color rgb="FFFF0000"/>
      </bottom>
      <diagonal/>
    </border>
    <border>
      <left style="thin">
        <color auto="1"/>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style="thin">
        <color auto="1"/>
      </top>
      <bottom style="medium">
        <color auto="1"/>
      </bottom>
      <diagonal/>
    </border>
    <border>
      <left/>
      <right style="medium">
        <color indexed="64"/>
      </right>
      <top style="thin">
        <color auto="1"/>
      </top>
      <bottom style="thin">
        <color auto="1"/>
      </bottom>
      <diagonal/>
    </border>
    <border>
      <left style="thin">
        <color auto="1"/>
      </left>
      <right style="thin">
        <color auto="1"/>
      </right>
      <top style="medium">
        <color auto="1"/>
      </top>
      <bottom style="thin">
        <color auto="1"/>
      </bottom>
      <diagonal/>
    </border>
    <border>
      <left/>
      <right style="medium">
        <color rgb="FFFF0000"/>
      </right>
      <top/>
      <bottom/>
      <diagonal/>
    </border>
    <border>
      <left style="medium">
        <color indexed="64"/>
      </left>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auto="1"/>
      </bottom>
      <diagonal/>
    </border>
    <border>
      <left/>
      <right style="medium">
        <color indexed="64"/>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auto="1"/>
      </left>
      <right style="thin">
        <color theme="1"/>
      </right>
      <top style="thin">
        <color theme="1"/>
      </top>
      <bottom style="thin">
        <color theme="1"/>
      </bottom>
      <diagonal/>
    </border>
    <border>
      <left/>
      <right/>
      <top style="dashed">
        <color rgb="FFFF0000"/>
      </top>
      <bottom/>
      <diagonal/>
    </border>
    <border>
      <left/>
      <right/>
      <top/>
      <bottom style="dashed">
        <color rgb="FFFF0000"/>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s>
  <cellStyleXfs count="1">
    <xf numFmtId="0" fontId="0" fillId="0" borderId="0">
      <alignment vertical="center"/>
    </xf>
  </cellStyleXfs>
  <cellXfs count="486">
    <xf numFmtId="0" fontId="0" fillId="0" borderId="0" xfId="0">
      <alignment vertical="center"/>
    </xf>
    <xf numFmtId="0" fontId="3" fillId="0" borderId="0" xfId="0" applyFont="1" applyAlignment="1">
      <alignment horizontal="center" vertical="center"/>
    </xf>
    <xf numFmtId="0" fontId="4" fillId="0" borderId="0" xfId="0" applyFont="1" applyAlignment="1">
      <alignment horizontal="left" vertical="center"/>
    </xf>
    <xf numFmtId="0" fontId="5" fillId="0" borderId="0" xfId="0" applyFont="1" applyAlignment="1">
      <alignment horizontal="center" vertical="center"/>
    </xf>
    <xf numFmtId="0" fontId="6" fillId="0" borderId="0" xfId="0" applyFont="1">
      <alignment vertical="center"/>
    </xf>
    <xf numFmtId="0" fontId="0" fillId="2" borderId="1" xfId="0" applyFill="1" applyBorder="1">
      <alignment vertical="center"/>
    </xf>
    <xf numFmtId="0" fontId="0" fillId="0" borderId="1" xfId="0" applyBorder="1">
      <alignment vertical="center"/>
    </xf>
    <xf numFmtId="0" fontId="0" fillId="2" borderId="6" xfId="0" applyFill="1" applyBorder="1">
      <alignment vertical="center"/>
    </xf>
    <xf numFmtId="0" fontId="0" fillId="0" borderId="6" xfId="0" applyBorder="1">
      <alignment vertical="center"/>
    </xf>
    <xf numFmtId="0" fontId="0" fillId="0" borderId="0" xfId="0" applyAlignment="1">
      <alignment vertical="center"/>
    </xf>
    <xf numFmtId="0" fontId="8" fillId="0" borderId="1" xfId="0" applyFont="1" applyBorder="1">
      <alignment vertical="center"/>
    </xf>
    <xf numFmtId="0" fontId="0" fillId="0" borderId="1" xfId="0" applyFill="1" applyBorder="1" applyAlignment="1">
      <alignment horizontal="center" vertical="center"/>
    </xf>
    <xf numFmtId="0" fontId="8" fillId="0" borderId="16" xfId="0" applyFont="1" applyBorder="1">
      <alignment vertical="center"/>
    </xf>
    <xf numFmtId="0" fontId="8" fillId="0" borderId="2" xfId="0" applyFont="1" applyBorder="1">
      <alignment vertical="center"/>
    </xf>
    <xf numFmtId="0" fontId="0" fillId="0" borderId="0" xfId="0" applyAlignment="1">
      <alignment horizontal="right" vertical="center"/>
    </xf>
    <xf numFmtId="0" fontId="0" fillId="0" borderId="0" xfId="0" applyBorder="1" applyAlignment="1">
      <alignment horizontal="left" vertical="top"/>
    </xf>
    <xf numFmtId="0" fontId="4" fillId="3" borderId="0" xfId="0" applyFont="1" applyFill="1" applyAlignment="1">
      <alignment vertical="center"/>
    </xf>
    <xf numFmtId="0" fontId="0" fillId="3" borderId="0" xfId="0" applyFill="1">
      <alignment vertical="center"/>
    </xf>
    <xf numFmtId="0" fontId="0" fillId="0" borderId="0" xfId="0" applyFill="1" applyBorder="1" applyAlignment="1">
      <alignment horizontal="left" vertical="top"/>
    </xf>
    <xf numFmtId="0" fontId="23" fillId="0" borderId="0" xfId="0" applyFont="1" applyAlignment="1">
      <alignment horizontal="center" vertical="center"/>
    </xf>
    <xf numFmtId="0" fontId="21" fillId="0" borderId="0" xfId="0" applyFont="1" applyBorder="1" applyAlignment="1">
      <alignment horizontal="center" vertical="center"/>
    </xf>
    <xf numFmtId="0" fontId="10" fillId="3" borderId="37" xfId="0"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32" fillId="0" borderId="0" xfId="0" applyFont="1" applyBorder="1" applyAlignment="1">
      <alignment horizontal="center" vertical="center" wrapText="1"/>
    </xf>
    <xf numFmtId="0" fontId="0" fillId="0" borderId="0" xfId="0" applyBorder="1" applyAlignment="1">
      <alignment vertical="center" wrapText="1"/>
    </xf>
    <xf numFmtId="3" fontId="32" fillId="0" borderId="0" xfId="0" applyNumberFormat="1" applyFont="1" applyBorder="1" applyAlignment="1">
      <alignment horizontal="center" vertical="center" wrapText="1"/>
    </xf>
    <xf numFmtId="0" fontId="0" fillId="0" borderId="0" xfId="0" applyBorder="1">
      <alignment vertical="center"/>
    </xf>
    <xf numFmtId="0" fontId="0" fillId="0" borderId="32" xfId="0" applyFill="1" applyBorder="1" applyAlignment="1">
      <alignment horizontal="center" vertical="center"/>
    </xf>
    <xf numFmtId="0" fontId="6" fillId="0" borderId="0" xfId="0" applyFont="1" applyBorder="1">
      <alignment vertical="center"/>
    </xf>
    <xf numFmtId="0" fontId="15" fillId="0" borderId="20" xfId="0" applyFont="1" applyBorder="1" applyAlignment="1">
      <alignment vertical="center" wrapText="1"/>
    </xf>
    <xf numFmtId="0" fontId="33" fillId="0" borderId="1" xfId="0" applyFont="1" applyBorder="1" applyAlignment="1">
      <alignment vertical="center" wrapText="1"/>
    </xf>
    <xf numFmtId="0" fontId="10" fillId="3" borderId="24" xfId="0" applyFont="1" applyFill="1" applyBorder="1" applyAlignment="1">
      <alignment horizontal="center" vertical="center" wrapText="1"/>
    </xf>
    <xf numFmtId="0" fontId="10" fillId="3" borderId="34" xfId="0" applyFont="1" applyFill="1" applyBorder="1" applyAlignment="1">
      <alignment horizontal="center" vertical="center" wrapText="1"/>
    </xf>
    <xf numFmtId="179" fontId="0" fillId="0" borderId="1" xfId="0" applyNumberFormat="1" applyBorder="1" applyAlignment="1">
      <alignment horizontal="center" vertical="center" wrapText="1"/>
    </xf>
    <xf numFmtId="179" fontId="0" fillId="0" borderId="1" xfId="0" applyNumberFormat="1" applyBorder="1" applyAlignment="1">
      <alignment horizontal="center" vertical="center"/>
    </xf>
    <xf numFmtId="0" fontId="18" fillId="3" borderId="1" xfId="0" applyFont="1" applyFill="1" applyBorder="1" applyAlignment="1">
      <alignment vertical="center"/>
    </xf>
    <xf numFmtId="0" fontId="18" fillId="3" borderId="2" xfId="0" applyFont="1" applyFill="1" applyBorder="1" applyAlignment="1">
      <alignment vertical="center"/>
    </xf>
    <xf numFmtId="0" fontId="18" fillId="3" borderId="14" xfId="0" applyFont="1" applyFill="1" applyBorder="1" applyAlignment="1">
      <alignment vertical="center"/>
    </xf>
    <xf numFmtId="0" fontId="0" fillId="0" borderId="25" xfId="0" applyBorder="1" applyAlignment="1">
      <alignment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179" fontId="18" fillId="0" borderId="1" xfId="0" applyNumberFormat="1" applyFont="1" applyFill="1" applyBorder="1" applyAlignment="1">
      <alignment vertical="center"/>
    </xf>
    <xf numFmtId="0" fontId="18" fillId="0" borderId="1" xfId="0" applyFont="1" applyFill="1" applyBorder="1" applyAlignment="1">
      <alignment vertical="center"/>
    </xf>
    <xf numFmtId="0" fontId="14" fillId="3" borderId="1" xfId="0" applyFont="1" applyFill="1" applyBorder="1" applyAlignment="1">
      <alignment horizontal="center" vertical="center"/>
    </xf>
    <xf numFmtId="0" fontId="14" fillId="0" borderId="1" xfId="0" applyFont="1" applyFill="1" applyBorder="1" applyAlignment="1">
      <alignment horizontal="center" vertical="center"/>
    </xf>
    <xf numFmtId="0" fontId="18" fillId="3" borderId="1" xfId="0" applyFont="1" applyFill="1" applyBorder="1" applyAlignment="1">
      <alignment horizontal="center" vertical="center"/>
    </xf>
    <xf numFmtId="0" fontId="0" fillId="0" borderId="0" xfId="0" applyFill="1">
      <alignment vertical="center"/>
    </xf>
    <xf numFmtId="0" fontId="0" fillId="0" borderId="14" xfId="0" applyFill="1" applyBorder="1" applyAlignment="1">
      <alignment vertical="center"/>
    </xf>
    <xf numFmtId="0" fontId="34" fillId="0" borderId="16" xfId="0" applyFont="1" applyBorder="1" applyAlignment="1">
      <alignment horizontal="center" vertical="center"/>
    </xf>
    <xf numFmtId="0" fontId="34" fillId="0" borderId="25" xfId="0" applyFont="1" applyBorder="1" applyAlignment="1">
      <alignment horizontal="center" vertical="center"/>
    </xf>
    <xf numFmtId="0" fontId="34" fillId="0" borderId="24" xfId="0" applyFont="1" applyBorder="1" applyAlignment="1">
      <alignment horizontal="center" vertical="center"/>
    </xf>
    <xf numFmtId="0" fontId="35" fillId="0" borderId="6" xfId="0" applyFont="1" applyBorder="1" applyAlignment="1">
      <alignment horizontal="center" vertical="center" wrapText="1"/>
    </xf>
    <xf numFmtId="0" fontId="0" fillId="0" borderId="1" xfId="0" applyBorder="1" applyAlignment="1">
      <alignment horizontal="center" vertical="center"/>
    </xf>
    <xf numFmtId="0" fontId="0" fillId="0" borderId="31" xfId="0" applyFill="1" applyBorder="1" applyAlignment="1">
      <alignment horizontal="center" vertical="center"/>
    </xf>
    <xf numFmtId="0" fontId="20" fillId="0" borderId="0" xfId="0" applyFont="1" applyAlignment="1">
      <alignment vertical="center"/>
    </xf>
    <xf numFmtId="0" fontId="26" fillId="0" borderId="0" xfId="0" applyFont="1">
      <alignment vertical="center"/>
    </xf>
    <xf numFmtId="0" fontId="21" fillId="0" borderId="20" xfId="0" applyFont="1" applyBorder="1" applyAlignment="1">
      <alignment vertical="center"/>
    </xf>
    <xf numFmtId="0" fontId="26" fillId="0" borderId="0" xfId="0" applyFont="1" applyBorder="1" applyAlignment="1">
      <alignment horizontal="center" vertical="center" wrapText="1"/>
    </xf>
    <xf numFmtId="0" fontId="18" fillId="3" borderId="23" xfId="0" applyFont="1" applyFill="1" applyBorder="1" applyAlignment="1">
      <alignment vertical="center"/>
    </xf>
    <xf numFmtId="0" fontId="21" fillId="0" borderId="10" xfId="0" applyFont="1" applyBorder="1" applyAlignment="1">
      <alignment vertical="center"/>
    </xf>
    <xf numFmtId="0" fontId="14" fillId="3" borderId="16" xfId="0" applyFont="1" applyFill="1" applyBorder="1" applyAlignment="1">
      <alignment vertical="center"/>
    </xf>
    <xf numFmtId="0" fontId="15" fillId="0" borderId="20" xfId="0" applyFont="1" applyBorder="1" applyAlignment="1">
      <alignment horizontal="center" vertical="center" wrapText="1"/>
    </xf>
    <xf numFmtId="0" fontId="14" fillId="3" borderId="65" xfId="0" applyFont="1" applyFill="1" applyBorder="1" applyAlignment="1">
      <alignment horizontal="center" vertical="center"/>
    </xf>
    <xf numFmtId="0" fontId="14" fillId="3" borderId="66" xfId="0" applyFont="1" applyFill="1" applyBorder="1" applyAlignment="1">
      <alignment horizontal="center" vertical="center"/>
    </xf>
    <xf numFmtId="0" fontId="18" fillId="3" borderId="60" xfId="0" applyFont="1" applyFill="1" applyBorder="1" applyAlignment="1">
      <alignment horizontal="center" vertical="center"/>
    </xf>
    <xf numFmtId="0" fontId="18" fillId="3" borderId="57" xfId="0" applyFont="1" applyFill="1" applyBorder="1" applyAlignment="1">
      <alignment horizontal="center" vertical="center"/>
    </xf>
    <xf numFmtId="0" fontId="18" fillId="3" borderId="63" xfId="0" applyFont="1" applyFill="1" applyBorder="1" applyAlignment="1">
      <alignment horizontal="center" vertical="center"/>
    </xf>
    <xf numFmtId="0" fontId="18" fillId="3" borderId="64" xfId="0" applyFont="1" applyFill="1" applyBorder="1" applyAlignment="1">
      <alignment horizontal="center" vertical="center"/>
    </xf>
    <xf numFmtId="180" fontId="21" fillId="0" borderId="0" xfId="0" applyNumberFormat="1" applyFont="1" applyBorder="1" applyAlignment="1">
      <alignment horizontal="center" vertical="center"/>
    </xf>
    <xf numFmtId="0" fontId="6" fillId="0" borderId="63" xfId="0" applyFont="1" applyBorder="1" applyAlignment="1">
      <alignment vertical="center"/>
    </xf>
    <xf numFmtId="0" fontId="6" fillId="0" borderId="33" xfId="0" applyFont="1" applyBorder="1" applyAlignment="1">
      <alignment vertical="center"/>
    </xf>
    <xf numFmtId="0" fontId="11" fillId="0" borderId="33" xfId="0" applyFont="1" applyBorder="1" applyAlignment="1">
      <alignment vertical="center"/>
    </xf>
    <xf numFmtId="0" fontId="0" fillId="0" borderId="33" xfId="0" applyBorder="1" applyAlignment="1">
      <alignment vertical="center"/>
    </xf>
    <xf numFmtId="0" fontId="14" fillId="0" borderId="31" xfId="0" applyFont="1" applyFill="1" applyBorder="1" applyAlignment="1">
      <alignment horizontal="center" vertical="center"/>
    </xf>
    <xf numFmtId="0" fontId="14" fillId="0" borderId="10" xfId="0" applyFont="1" applyFill="1" applyBorder="1" applyAlignment="1">
      <alignment horizontal="center" vertical="center"/>
    </xf>
    <xf numFmtId="0" fontId="0" fillId="0" borderId="11" xfId="0" applyBorder="1" applyAlignment="1">
      <alignment horizontal="center" vertical="center"/>
    </xf>
    <xf numFmtId="0" fontId="21" fillId="0" borderId="22" xfId="0" applyFont="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0" fontId="0" fillId="0" borderId="68" xfId="0" applyFill="1" applyBorder="1" applyAlignment="1">
      <alignment horizontal="center" vertical="center"/>
    </xf>
    <xf numFmtId="179" fontId="0" fillId="0" borderId="1" xfId="0" applyNumberFormat="1" applyFill="1" applyBorder="1" applyAlignment="1">
      <alignment horizontal="center" vertical="center"/>
    </xf>
    <xf numFmtId="0" fontId="0" fillId="0" borderId="0" xfId="0" applyBorder="1" applyAlignment="1">
      <alignment horizontal="left" vertical="center" wrapText="1"/>
    </xf>
    <xf numFmtId="0" fontId="0" fillId="0" borderId="0"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 xfId="0" applyBorder="1" applyAlignment="1">
      <alignment horizontal="center" vertical="center"/>
    </xf>
    <xf numFmtId="0" fontId="12" fillId="0" borderId="0" xfId="0" applyFont="1" applyAlignment="1">
      <alignment horizontal="left" vertical="center"/>
    </xf>
    <xf numFmtId="0" fontId="0" fillId="0" borderId="6" xfId="0" applyBorder="1" applyAlignment="1">
      <alignment horizontal="center" vertical="center"/>
    </xf>
    <xf numFmtId="0" fontId="0" fillId="0" borderId="0" xfId="0" applyAlignment="1">
      <alignment horizontal="center" vertical="center"/>
    </xf>
    <xf numFmtId="0" fontId="10" fillId="0" borderId="12" xfId="0" applyFont="1" applyBorder="1" applyAlignment="1">
      <alignment horizontal="center" vertical="center" wrapText="1"/>
    </xf>
    <xf numFmtId="0" fontId="0" fillId="0" borderId="0" xfId="0" applyBorder="1" applyAlignment="1">
      <alignment horizontal="left" vertical="top" wrapText="1"/>
    </xf>
    <xf numFmtId="0" fontId="31" fillId="0" borderId="0" xfId="0" applyFont="1" applyBorder="1" applyAlignment="1">
      <alignment horizontal="center" vertical="center" wrapText="1"/>
    </xf>
    <xf numFmtId="0" fontId="0" fillId="0" borderId="0" xfId="0">
      <alignment vertical="center"/>
    </xf>
    <xf numFmtId="0" fontId="0" fillId="0" borderId="0" xfId="0" applyFill="1" applyBorder="1">
      <alignment vertical="center"/>
    </xf>
    <xf numFmtId="179" fontId="0" fillId="3" borderId="1" xfId="0" applyNumberFormat="1" applyFill="1" applyBorder="1" applyAlignment="1">
      <alignment horizontal="center" vertical="center"/>
    </xf>
    <xf numFmtId="0" fontId="35" fillId="0" borderId="1" xfId="0" applyFont="1" applyBorder="1" applyAlignment="1">
      <alignment horizontal="center" vertical="center" wrapText="1"/>
    </xf>
    <xf numFmtId="0" fontId="0" fillId="0" borderId="44" xfId="0" applyBorder="1" applyAlignment="1">
      <alignment horizontal="center" vertical="center"/>
    </xf>
    <xf numFmtId="0" fontId="14" fillId="0" borderId="44" xfId="0" applyFont="1" applyFill="1" applyBorder="1" applyAlignment="1">
      <alignment horizontal="center" vertical="center"/>
    </xf>
    <xf numFmtId="0" fontId="0" fillId="0" borderId="43" xfId="0" applyBorder="1" applyAlignment="1">
      <alignment horizontal="center" vertical="center"/>
    </xf>
    <xf numFmtId="0" fontId="14" fillId="3" borderId="6" xfId="0" applyFont="1" applyFill="1" applyBorder="1" applyAlignment="1">
      <alignment horizontal="center" vertical="center"/>
    </xf>
    <xf numFmtId="0" fontId="14" fillId="0" borderId="6" xfId="0" applyFont="1" applyFill="1" applyBorder="1" applyAlignment="1">
      <alignment horizontal="center" vertical="center"/>
    </xf>
    <xf numFmtId="0" fontId="18" fillId="3" borderId="6" xfId="0" applyFont="1" applyFill="1" applyBorder="1" applyAlignment="1">
      <alignment vertical="center"/>
    </xf>
    <xf numFmtId="179" fontId="18" fillId="0" borderId="6" xfId="0" applyNumberFormat="1" applyFont="1" applyFill="1" applyBorder="1" applyAlignment="1">
      <alignment vertical="center"/>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0" fillId="0" borderId="0" xfId="0">
      <alignment vertical="center"/>
    </xf>
    <xf numFmtId="0" fontId="14" fillId="3" borderId="6" xfId="0" applyFont="1" applyFill="1" applyBorder="1" applyAlignment="1">
      <alignment vertical="center"/>
    </xf>
    <xf numFmtId="0" fontId="10" fillId="4" borderId="37"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8" fillId="4" borderId="1" xfId="0" applyFont="1" applyFill="1" applyBorder="1" applyAlignment="1">
      <alignment vertical="center"/>
    </xf>
    <xf numFmtId="0" fontId="18" fillId="4" borderId="1" xfId="0" applyFont="1" applyFill="1" applyBorder="1" applyAlignment="1">
      <alignment horizontal="center" vertical="center"/>
    </xf>
    <xf numFmtId="0" fontId="4" fillId="4" borderId="0" xfId="0" applyFont="1" applyFill="1" applyAlignment="1">
      <alignment vertical="center"/>
    </xf>
    <xf numFmtId="0" fontId="0" fillId="4" borderId="0" xfId="0" applyFill="1">
      <alignment vertical="center"/>
    </xf>
    <xf numFmtId="0" fontId="14" fillId="4" borderId="16" xfId="0" applyFont="1" applyFill="1" applyBorder="1" applyAlignment="1">
      <alignment vertical="center"/>
    </xf>
    <xf numFmtId="0" fontId="14" fillId="4" borderId="65" xfId="0" applyFont="1" applyFill="1" applyBorder="1" applyAlignment="1">
      <alignment horizontal="center" vertical="center"/>
    </xf>
    <xf numFmtId="0" fontId="14" fillId="4" borderId="66" xfId="0" applyFont="1" applyFill="1" applyBorder="1" applyAlignment="1">
      <alignment horizontal="center" vertical="center"/>
    </xf>
    <xf numFmtId="0" fontId="18" fillId="4" borderId="2" xfId="0" applyFont="1" applyFill="1" applyBorder="1" applyAlignment="1">
      <alignment vertical="center"/>
    </xf>
    <xf numFmtId="0" fontId="18" fillId="4" borderId="60" xfId="0" applyFont="1" applyFill="1" applyBorder="1" applyAlignment="1">
      <alignment horizontal="center" vertical="center"/>
    </xf>
    <xf numFmtId="0" fontId="18" fillId="4" borderId="57" xfId="0" applyFont="1" applyFill="1" applyBorder="1" applyAlignment="1">
      <alignment horizontal="center" vertical="center"/>
    </xf>
    <xf numFmtId="0" fontId="10" fillId="4" borderId="41" xfId="0" applyFont="1" applyFill="1" applyBorder="1" applyAlignment="1">
      <alignment horizontal="center" vertical="center" wrapText="1"/>
    </xf>
    <xf numFmtId="0" fontId="18" fillId="4" borderId="23" xfId="0" applyFont="1" applyFill="1" applyBorder="1" applyAlignment="1">
      <alignment vertical="center"/>
    </xf>
    <xf numFmtId="0" fontId="18" fillId="4" borderId="63" xfId="0" applyFont="1" applyFill="1" applyBorder="1" applyAlignment="1">
      <alignment horizontal="center" vertical="center"/>
    </xf>
    <xf numFmtId="0" fontId="18" fillId="4" borderId="64" xfId="0" applyFont="1" applyFill="1" applyBorder="1" applyAlignment="1">
      <alignment horizontal="center" vertical="center"/>
    </xf>
    <xf numFmtId="0" fontId="0" fillId="4" borderId="1" xfId="0" applyFill="1" applyBorder="1" applyAlignment="1">
      <alignment horizontal="center" vertical="center"/>
    </xf>
    <xf numFmtId="0" fontId="0" fillId="4" borderId="39" xfId="0" applyFill="1" applyBorder="1" applyAlignment="1">
      <alignment horizontal="center" vertical="center"/>
    </xf>
    <xf numFmtId="0" fontId="0" fillId="4" borderId="1" xfId="0" applyFill="1" applyBorder="1">
      <alignment vertical="center"/>
    </xf>
    <xf numFmtId="0" fontId="0" fillId="0" borderId="0" xfId="0" applyFill="1" applyBorder="1" applyAlignment="1">
      <alignment horizontal="center" vertical="center"/>
    </xf>
    <xf numFmtId="0" fontId="0" fillId="0" borderId="1" xfId="0" applyFill="1" applyBorder="1" applyAlignment="1">
      <alignment vertical="center"/>
    </xf>
    <xf numFmtId="0" fontId="6" fillId="0" borderId="0" xfId="0" applyFont="1" applyBorder="1" applyAlignment="1">
      <alignment vertical="center"/>
    </xf>
    <xf numFmtId="0" fontId="11" fillId="0" borderId="0" xfId="0" applyFont="1" applyBorder="1" applyAlignment="1">
      <alignment vertical="center"/>
    </xf>
    <xf numFmtId="0" fontId="18" fillId="0" borderId="3" xfId="0" applyFont="1" applyFill="1" applyBorder="1" applyAlignment="1">
      <alignment vertical="center"/>
    </xf>
    <xf numFmtId="0" fontId="10" fillId="0" borderId="61" xfId="0" applyFont="1" applyBorder="1" applyAlignment="1">
      <alignment horizontal="center" vertical="center" wrapText="1"/>
    </xf>
    <xf numFmtId="0" fontId="10" fillId="0" borderId="58" xfId="0" applyFont="1" applyBorder="1" applyAlignment="1">
      <alignment horizontal="center" vertical="center" wrapText="1"/>
    </xf>
    <xf numFmtId="0" fontId="15" fillId="0" borderId="58" xfId="0" applyFont="1" applyBorder="1" applyAlignment="1">
      <alignment vertical="center" wrapText="1"/>
    </xf>
    <xf numFmtId="0" fontId="33" fillId="0" borderId="58" xfId="0" applyFont="1" applyBorder="1" applyAlignment="1">
      <alignment vertical="center" wrapText="1"/>
    </xf>
    <xf numFmtId="0" fontId="33" fillId="0" borderId="67" xfId="0" applyFont="1" applyBorder="1" applyAlignment="1">
      <alignment vertical="center" wrapText="1"/>
    </xf>
    <xf numFmtId="179" fontId="18" fillId="0" borderId="40" xfId="0" applyNumberFormat="1" applyFont="1" applyFill="1" applyBorder="1" applyAlignment="1">
      <alignment vertical="center"/>
    </xf>
    <xf numFmtId="179" fontId="18" fillId="0" borderId="31" xfId="0" applyNumberFormat="1" applyFont="1" applyFill="1" applyBorder="1" applyAlignment="1">
      <alignment vertical="center"/>
    </xf>
    <xf numFmtId="179" fontId="18" fillId="0" borderId="68" xfId="0" applyNumberFormat="1" applyFont="1" applyFill="1" applyBorder="1" applyAlignment="1">
      <alignment vertical="center"/>
    </xf>
    <xf numFmtId="0" fontId="21" fillId="0" borderId="58" xfId="0" applyFont="1" applyBorder="1" applyAlignment="1">
      <alignment vertical="center"/>
    </xf>
    <xf numFmtId="0" fontId="14" fillId="4" borderId="1" xfId="0" applyFont="1" applyFill="1" applyBorder="1" applyAlignment="1">
      <alignment vertical="center"/>
    </xf>
    <xf numFmtId="0" fontId="14" fillId="4" borderId="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8" fillId="4" borderId="31" xfId="0" applyFont="1" applyFill="1" applyBorder="1" applyAlignment="1">
      <alignment vertical="center"/>
    </xf>
    <xf numFmtId="0" fontId="6" fillId="0" borderId="74" xfId="0" applyFont="1" applyBorder="1">
      <alignment vertical="center"/>
    </xf>
    <xf numFmtId="0" fontId="0" fillId="0" borderId="74" xfId="0" applyBorder="1">
      <alignment vertical="center"/>
    </xf>
    <xf numFmtId="0" fontId="20" fillId="0" borderId="74" xfId="0" applyFont="1" applyBorder="1" applyAlignment="1">
      <alignment vertical="center"/>
    </xf>
    <xf numFmtId="0" fontId="0" fillId="0" borderId="75" xfId="0" applyBorder="1" applyAlignment="1">
      <alignment horizontal="left" vertical="top"/>
    </xf>
    <xf numFmtId="0" fontId="20" fillId="0" borderId="0" xfId="0" applyFont="1" applyFill="1" applyBorder="1" applyAlignment="1">
      <alignment horizontal="left" vertical="top" wrapText="1"/>
    </xf>
    <xf numFmtId="0" fontId="0" fillId="0" borderId="0" xfId="0" applyBorder="1" applyAlignment="1">
      <alignment horizontal="left" vertical="center" wrapText="1" indent="1"/>
    </xf>
    <xf numFmtId="0" fontId="0" fillId="0" borderId="0" xfId="0">
      <alignment vertical="center"/>
    </xf>
    <xf numFmtId="0" fontId="10"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31" fillId="0" borderId="0" xfId="0" applyFont="1" applyBorder="1" applyAlignment="1">
      <alignment horizontal="center" vertical="center" wrapText="1"/>
    </xf>
    <xf numFmtId="0" fontId="0" fillId="0" borderId="0" xfId="0" applyBorder="1" applyAlignment="1">
      <alignment horizontal="left"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2" borderId="39" xfId="0" applyFill="1" applyBorder="1" applyAlignment="1">
      <alignment horizontal="center" vertical="center"/>
    </xf>
    <xf numFmtId="0" fontId="0" fillId="2" borderId="1" xfId="0" applyFill="1" applyBorder="1" applyAlignment="1">
      <alignment horizontal="center" vertical="center"/>
    </xf>
    <xf numFmtId="0" fontId="0" fillId="0" borderId="17" xfId="0" applyFill="1" applyBorder="1" applyAlignment="1">
      <alignment horizontal="center" vertical="center"/>
    </xf>
    <xf numFmtId="0" fontId="10" fillId="3" borderId="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0" fillId="0" borderId="0" xfId="0" applyBorder="1" applyAlignment="1">
      <alignment horizontal="left" vertical="top" wrapText="1"/>
    </xf>
    <xf numFmtId="0" fontId="0" fillId="0" borderId="0" xfId="0" applyFill="1" applyBorder="1" applyAlignment="1">
      <alignment horizontal="left" vertical="top" wrapText="1"/>
    </xf>
    <xf numFmtId="0" fontId="14" fillId="3" borderId="47" xfId="0" applyFont="1" applyFill="1" applyBorder="1" applyAlignment="1">
      <alignment vertical="center"/>
    </xf>
    <xf numFmtId="0" fontId="14" fillId="3" borderId="1" xfId="0" applyFont="1" applyFill="1" applyBorder="1" applyAlignment="1">
      <alignment vertical="center"/>
    </xf>
    <xf numFmtId="0" fontId="1" fillId="0" borderId="0" xfId="0" applyFont="1" applyAlignment="1">
      <alignment horizontal="center" vertical="center"/>
    </xf>
    <xf numFmtId="0" fontId="36" fillId="0" borderId="0" xfId="0" applyFont="1" applyAlignment="1">
      <alignment horizontal="center" vertical="center"/>
    </xf>
    <xf numFmtId="0" fontId="5" fillId="0" borderId="1" xfId="0" applyFont="1" applyBorder="1" applyAlignment="1">
      <alignment horizontal="center" vertical="center"/>
    </xf>
    <xf numFmtId="0" fontId="30" fillId="4" borderId="1" xfId="0" applyFont="1" applyFill="1" applyBorder="1" applyAlignment="1">
      <alignment horizontal="left" vertical="center" indent="1"/>
    </xf>
    <xf numFmtId="0" fontId="13" fillId="0" borderId="26" xfId="0" applyFont="1" applyBorder="1" applyAlignment="1">
      <alignment horizontal="left" vertical="center" wrapText="1" indent="1"/>
    </xf>
    <xf numFmtId="0" fontId="0" fillId="0" borderId="22" xfId="0" applyBorder="1" applyAlignment="1">
      <alignment horizontal="left" vertical="center" wrapText="1" indent="1"/>
    </xf>
    <xf numFmtId="0" fontId="0" fillId="0" borderId="27" xfId="0" applyBorder="1" applyAlignment="1">
      <alignment horizontal="left" vertical="center" wrapText="1" indent="1"/>
    </xf>
    <xf numFmtId="0" fontId="0" fillId="0" borderId="28" xfId="0" applyBorder="1" applyAlignment="1">
      <alignment horizontal="left" vertical="center" wrapText="1" indent="1"/>
    </xf>
    <xf numFmtId="0" fontId="0" fillId="0" borderId="0" xfId="0" applyBorder="1" applyAlignment="1">
      <alignment horizontal="left" vertical="center" wrapText="1" indent="1"/>
    </xf>
    <xf numFmtId="0" fontId="0" fillId="0" borderId="7" xfId="0" applyBorder="1" applyAlignment="1">
      <alignment horizontal="left" vertical="center" wrapText="1" indent="1"/>
    </xf>
    <xf numFmtId="0" fontId="0" fillId="0" borderId="29" xfId="0" applyBorder="1" applyAlignment="1">
      <alignment horizontal="left" vertical="center" wrapText="1" indent="1"/>
    </xf>
    <xf numFmtId="0" fontId="0" fillId="0" borderId="17" xfId="0" applyBorder="1" applyAlignment="1">
      <alignment horizontal="left" vertical="center" wrapText="1" indent="1"/>
    </xf>
    <xf numFmtId="0" fontId="0" fillId="0" borderId="30" xfId="0" applyBorder="1" applyAlignment="1">
      <alignment horizontal="left" vertical="center" wrapText="1" inden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0" fillId="0" borderId="3" xfId="0" applyBorder="1" applyAlignment="1">
      <alignment horizontal="center" vertical="center" wrapText="1"/>
    </xf>
    <xf numFmtId="0" fontId="0" fillId="0" borderId="23" xfId="0" applyBorder="1" applyAlignment="1">
      <alignment horizontal="center" vertical="top" wrapText="1"/>
    </xf>
    <xf numFmtId="0" fontId="0" fillId="0" borderId="33" xfId="0" applyBorder="1">
      <alignment vertical="center"/>
    </xf>
    <xf numFmtId="0" fontId="0" fillId="0" borderId="34" xfId="0" applyBorder="1">
      <alignment vertical="center"/>
    </xf>
    <xf numFmtId="0" fontId="0" fillId="0" borderId="5" xfId="0" applyBorder="1">
      <alignment vertical="center"/>
    </xf>
    <xf numFmtId="0" fontId="0" fillId="0" borderId="0" xfId="0">
      <alignment vertical="center"/>
    </xf>
    <xf numFmtId="0" fontId="0" fillId="0" borderId="35" xfId="0" applyBorder="1">
      <alignment vertical="center"/>
    </xf>
    <xf numFmtId="0" fontId="0" fillId="0" borderId="16" xfId="0" applyBorder="1">
      <alignment vertical="center"/>
    </xf>
    <xf numFmtId="0" fontId="0" fillId="0" borderId="25" xfId="0" applyBorder="1">
      <alignment vertical="center"/>
    </xf>
    <xf numFmtId="0" fontId="0" fillId="0" borderId="24" xfId="0" applyBorder="1">
      <alignment vertical="center"/>
    </xf>
    <xf numFmtId="0" fontId="10"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34" fillId="0" borderId="2" xfId="0" applyFont="1" applyBorder="1" applyAlignment="1">
      <alignment horizontal="center" vertical="center"/>
    </xf>
    <xf numFmtId="0" fontId="34" fillId="0" borderId="32" xfId="0" applyFont="1" applyBorder="1" applyAlignment="1">
      <alignment horizontal="center" vertical="center"/>
    </xf>
    <xf numFmtId="0" fontId="34" fillId="0" borderId="3" xfId="0" applyFont="1" applyBorder="1" applyAlignment="1">
      <alignment horizontal="center" vertical="center"/>
    </xf>
    <xf numFmtId="0" fontId="5" fillId="0" borderId="1" xfId="0" applyFont="1" applyBorder="1" applyAlignment="1">
      <alignment horizontal="center" vertical="center" wrapText="1"/>
    </xf>
    <xf numFmtId="0" fontId="30" fillId="4" borderId="4" xfId="0" applyFont="1" applyFill="1" applyBorder="1" applyAlignment="1">
      <alignment horizontal="left" vertical="center" indent="1"/>
    </xf>
    <xf numFmtId="0" fontId="5" fillId="0" borderId="2" xfId="0" applyFont="1" applyBorder="1" applyAlignment="1">
      <alignment horizontal="center" vertical="center"/>
    </xf>
    <xf numFmtId="178" fontId="29" fillId="4" borderId="71" xfId="0" applyNumberFormat="1" applyFont="1" applyFill="1" applyBorder="1" applyAlignment="1" applyProtection="1">
      <alignment horizontal="center" vertical="center"/>
      <protection locked="0"/>
    </xf>
    <xf numFmtId="178" fontId="29" fillId="4" borderId="72" xfId="0" applyNumberFormat="1" applyFont="1" applyFill="1" applyBorder="1" applyAlignment="1" applyProtection="1">
      <alignment horizontal="center" vertical="center"/>
      <protection locked="0"/>
    </xf>
    <xf numFmtId="178" fontId="29" fillId="4" borderId="73" xfId="0" applyNumberFormat="1" applyFont="1" applyFill="1" applyBorder="1" applyAlignment="1" applyProtection="1">
      <alignment horizontal="center" vertical="center"/>
      <protection locked="0"/>
    </xf>
    <xf numFmtId="0" fontId="10" fillId="4" borderId="1"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180" fontId="21" fillId="0" borderId="12" xfId="0" applyNumberFormat="1" applyFont="1" applyBorder="1" applyAlignment="1">
      <alignment horizontal="center" vertical="center"/>
    </xf>
    <xf numFmtId="180" fontId="21" fillId="0" borderId="21" xfId="0" applyNumberFormat="1" applyFont="1" applyBorder="1" applyAlignment="1">
      <alignment horizontal="center" vertical="center"/>
    </xf>
    <xf numFmtId="0" fontId="10" fillId="4" borderId="6"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15" xfId="0" applyBorder="1" applyAlignment="1">
      <alignment horizontal="center" vertical="center"/>
    </xf>
    <xf numFmtId="0" fontId="0" fillId="4" borderId="26" xfId="0" applyFill="1" applyBorder="1" applyAlignment="1">
      <alignment horizontal="left" vertical="top" wrapText="1"/>
    </xf>
    <xf numFmtId="0" fontId="0" fillId="4" borderId="22" xfId="0" applyFill="1" applyBorder="1" applyAlignment="1">
      <alignment horizontal="left" vertical="top" wrapText="1"/>
    </xf>
    <xf numFmtId="0" fontId="0" fillId="4" borderId="27" xfId="0" applyFill="1" applyBorder="1" applyAlignment="1">
      <alignment horizontal="left" vertical="top" wrapText="1"/>
    </xf>
    <xf numFmtId="0" fontId="0" fillId="4" borderId="28" xfId="0" applyFill="1" applyBorder="1" applyAlignment="1">
      <alignment horizontal="left" vertical="top" wrapText="1"/>
    </xf>
    <xf numFmtId="0" fontId="0" fillId="4" borderId="0" xfId="0" applyFill="1" applyBorder="1" applyAlignment="1">
      <alignment horizontal="left" vertical="top" wrapText="1"/>
    </xf>
    <xf numFmtId="0" fontId="0" fillId="4" borderId="7" xfId="0" applyFill="1" applyBorder="1" applyAlignment="1">
      <alignment horizontal="left" vertical="top" wrapText="1"/>
    </xf>
    <xf numFmtId="0" fontId="0" fillId="4" borderId="29" xfId="0" applyFill="1" applyBorder="1" applyAlignment="1">
      <alignment horizontal="left" vertical="top" wrapText="1"/>
    </xf>
    <xf numFmtId="0" fontId="0" fillId="4" borderId="17" xfId="0" applyFill="1" applyBorder="1" applyAlignment="1">
      <alignment horizontal="left" vertical="top" wrapText="1"/>
    </xf>
    <xf numFmtId="0" fontId="0" fillId="4" borderId="30" xfId="0" applyFill="1" applyBorder="1" applyAlignment="1">
      <alignment horizontal="left" vertical="top" wrapText="1"/>
    </xf>
    <xf numFmtId="0" fontId="31" fillId="0" borderId="0" xfId="0" applyFont="1" applyBorder="1" applyAlignment="1">
      <alignment horizontal="center" vertical="center" wrapText="1"/>
    </xf>
    <xf numFmtId="0" fontId="7" fillId="0" borderId="0" xfId="0" applyFont="1" applyBorder="1" applyAlignment="1">
      <alignment horizontal="right" vertical="center" wrapText="1"/>
    </xf>
    <xf numFmtId="181" fontId="7" fillId="0" borderId="0" xfId="0" applyNumberFormat="1" applyFont="1" applyBorder="1" applyAlignment="1">
      <alignment horizontal="center" vertical="center" wrapText="1"/>
    </xf>
    <xf numFmtId="177" fontId="24" fillId="0" borderId="48" xfId="0" applyNumberFormat="1" applyFont="1" applyBorder="1" applyAlignment="1">
      <alignment horizontal="left" vertical="center" wrapText="1"/>
    </xf>
    <xf numFmtId="177" fontId="24" fillId="0" borderId="49" xfId="0" applyNumberFormat="1" applyFont="1" applyBorder="1" applyAlignment="1">
      <alignment horizontal="left" vertical="center" wrapText="1"/>
    </xf>
    <xf numFmtId="0" fontId="21" fillId="0" borderId="20" xfId="0" applyFont="1" applyBorder="1" applyAlignment="1">
      <alignment horizontal="center" vertical="center"/>
    </xf>
    <xf numFmtId="0" fontId="21" fillId="0" borderId="8"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20" xfId="0" applyFont="1" applyBorder="1" applyAlignment="1">
      <alignment horizontal="center" vertical="center" wrapText="1"/>
    </xf>
    <xf numFmtId="179" fontId="21" fillId="0" borderId="12" xfId="0" applyNumberFormat="1" applyFont="1" applyFill="1" applyBorder="1" applyAlignment="1">
      <alignment horizontal="center" vertical="center"/>
    </xf>
    <xf numFmtId="179" fontId="21" fillId="0" borderId="21" xfId="0" applyNumberFormat="1" applyFont="1" applyFill="1" applyBorder="1" applyAlignment="1">
      <alignment horizontal="center" vertical="center"/>
    </xf>
    <xf numFmtId="0" fontId="10" fillId="0" borderId="58" xfId="0" applyFont="1" applyBorder="1" applyAlignment="1">
      <alignment horizontal="center" vertical="center" wrapText="1"/>
    </xf>
    <xf numFmtId="0" fontId="33" fillId="0" borderId="58" xfId="0" applyFont="1" applyBorder="1" applyAlignment="1">
      <alignment horizontal="center" vertical="center" wrapText="1"/>
    </xf>
    <xf numFmtId="0" fontId="0" fillId="0" borderId="0" xfId="0" applyBorder="1" applyAlignment="1">
      <alignment horizontal="center" vertical="center" wrapText="1"/>
    </xf>
    <xf numFmtId="0" fontId="25" fillId="4" borderId="2" xfId="0" applyFont="1" applyFill="1" applyBorder="1" applyAlignment="1" applyProtection="1">
      <alignment horizontal="center" vertical="center" wrapText="1"/>
      <protection locked="0"/>
    </xf>
    <xf numFmtId="0" fontId="25" fillId="4" borderId="3" xfId="0" applyFont="1" applyFill="1" applyBorder="1" applyAlignment="1" applyProtection="1">
      <alignment horizontal="center" vertical="center" wrapText="1"/>
      <protection locked="0"/>
    </xf>
    <xf numFmtId="0" fontId="0" fillId="0" borderId="0" xfId="0" applyBorder="1" applyAlignment="1">
      <alignment horizontal="left" vertical="center" wrapText="1"/>
    </xf>
    <xf numFmtId="0" fontId="0" fillId="4" borderId="26" xfId="0" applyFill="1" applyBorder="1" applyAlignment="1" applyProtection="1">
      <alignment horizontal="left" vertical="top" wrapText="1"/>
      <protection locked="0"/>
    </xf>
    <xf numFmtId="0" fontId="0" fillId="4" borderId="22" xfId="0" applyFill="1" applyBorder="1" applyAlignment="1" applyProtection="1">
      <alignment horizontal="left" vertical="top" wrapText="1"/>
      <protection locked="0"/>
    </xf>
    <xf numFmtId="0" fontId="0" fillId="4" borderId="27" xfId="0" applyFill="1" applyBorder="1" applyAlignment="1" applyProtection="1">
      <alignment horizontal="left" vertical="top" wrapText="1"/>
      <protection locked="0"/>
    </xf>
    <xf numFmtId="0" fontId="0" fillId="4" borderId="28"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29" xfId="0" applyFill="1" applyBorder="1" applyAlignment="1" applyProtection="1">
      <alignment horizontal="left" vertical="top" wrapText="1"/>
      <protection locked="0"/>
    </xf>
    <xf numFmtId="0" fontId="0" fillId="4" borderId="17" xfId="0" applyFill="1" applyBorder="1" applyAlignment="1" applyProtection="1">
      <alignment horizontal="left" vertical="top" wrapText="1"/>
      <protection locked="0"/>
    </xf>
    <xf numFmtId="0" fontId="0" fillId="4" borderId="30" xfId="0" applyFill="1" applyBorder="1" applyAlignment="1" applyProtection="1">
      <alignment horizontal="left" vertical="top" wrapText="1"/>
      <protection locked="0"/>
    </xf>
    <xf numFmtId="0" fontId="6" fillId="0" borderId="69" xfId="0" applyFont="1" applyBorder="1" applyAlignment="1">
      <alignment horizontal="center" vertical="center"/>
    </xf>
    <xf numFmtId="0" fontId="6" fillId="0" borderId="44" xfId="0" applyFont="1" applyBorder="1" applyAlignment="1">
      <alignment horizontal="center" vertical="center"/>
    </xf>
    <xf numFmtId="0" fontId="21" fillId="0" borderId="62" xfId="0" applyFont="1" applyBorder="1" applyAlignment="1">
      <alignment horizontal="center" vertical="center"/>
    </xf>
    <xf numFmtId="0" fontId="21" fillId="0" borderId="31" xfId="0" applyFont="1" applyBorder="1" applyAlignment="1">
      <alignment horizontal="center" vertical="center"/>
    </xf>
    <xf numFmtId="180" fontId="21" fillId="0" borderId="31" xfId="0" applyNumberFormat="1" applyFont="1" applyBorder="1" applyAlignment="1">
      <alignment horizontal="center" vertical="center"/>
    </xf>
    <xf numFmtId="180" fontId="21" fillId="0" borderId="68" xfId="0" applyNumberFormat="1" applyFont="1" applyBorder="1" applyAlignment="1">
      <alignment horizontal="center" vertical="center"/>
    </xf>
    <xf numFmtId="0" fontId="0" fillId="0" borderId="61" xfId="0" applyBorder="1" applyAlignment="1">
      <alignment horizontal="center" vertical="center"/>
    </xf>
    <xf numFmtId="0" fontId="0" fillId="0" borderId="58" xfId="0" applyBorder="1" applyAlignment="1">
      <alignment horizontal="center" vertical="center"/>
    </xf>
    <xf numFmtId="0" fontId="0" fillId="0" borderId="67" xfId="0" applyBorder="1" applyAlignment="1">
      <alignment horizontal="center" vertical="center"/>
    </xf>
    <xf numFmtId="0" fontId="0" fillId="0" borderId="62" xfId="0" applyBorder="1" applyAlignment="1">
      <alignment horizontal="center" vertical="center"/>
    </xf>
    <xf numFmtId="0" fontId="0" fillId="0" borderId="31" xfId="0" applyBorder="1" applyAlignment="1">
      <alignment horizontal="center" vertical="center"/>
    </xf>
    <xf numFmtId="0" fontId="0" fillId="0" borderId="0" xfId="0" applyBorder="1" applyAlignment="1">
      <alignment horizontal="right" vertical="center"/>
    </xf>
    <xf numFmtId="0" fontId="0" fillId="4" borderId="61" xfId="0" applyFill="1" applyBorder="1" applyAlignment="1">
      <alignment horizontal="left" vertical="top" wrapText="1"/>
    </xf>
    <xf numFmtId="0" fontId="0" fillId="4" borderId="58" xfId="0" applyFill="1" applyBorder="1" applyAlignment="1">
      <alignment horizontal="left" vertical="top" wrapText="1"/>
    </xf>
    <xf numFmtId="0" fontId="0" fillId="4" borderId="67" xfId="0" applyFill="1" applyBorder="1" applyAlignment="1">
      <alignment horizontal="left" vertical="top" wrapText="1"/>
    </xf>
    <xf numFmtId="0" fontId="0" fillId="4" borderId="39" xfId="0" applyFill="1" applyBorder="1" applyAlignment="1">
      <alignment horizontal="left" vertical="top" wrapText="1"/>
    </xf>
    <xf numFmtId="0" fontId="0" fillId="4" borderId="1" xfId="0" applyFill="1" applyBorder="1" applyAlignment="1">
      <alignment horizontal="left" vertical="top" wrapText="1"/>
    </xf>
    <xf numFmtId="0" fontId="0" fillId="4" borderId="40" xfId="0" applyFill="1" applyBorder="1" applyAlignment="1">
      <alignment horizontal="left" vertical="top" wrapText="1"/>
    </xf>
    <xf numFmtId="0" fontId="10" fillId="4" borderId="31" xfId="0" applyFont="1" applyFill="1" applyBorder="1" applyAlignment="1">
      <alignment horizontal="center" vertical="center" wrapText="1"/>
    </xf>
    <xf numFmtId="0" fontId="21" fillId="0" borderId="61" xfId="0" applyFont="1" applyBorder="1" applyAlignment="1">
      <alignment horizontal="center" vertical="center"/>
    </xf>
    <xf numFmtId="0" fontId="21" fillId="0" borderId="58" xfId="0" applyFont="1" applyBorder="1" applyAlignment="1">
      <alignment horizontal="center" vertical="center"/>
    </xf>
    <xf numFmtId="180" fontId="21" fillId="0" borderId="58" xfId="0" applyNumberFormat="1" applyFont="1" applyBorder="1" applyAlignment="1">
      <alignment horizontal="center" vertical="center"/>
    </xf>
    <xf numFmtId="180" fontId="21" fillId="0" borderId="67" xfId="0" applyNumberFormat="1" applyFont="1" applyBorder="1" applyAlignment="1">
      <alignment horizontal="center" vertical="center"/>
    </xf>
    <xf numFmtId="0" fontId="21" fillId="0" borderId="39" xfId="0" applyFont="1" applyBorder="1" applyAlignment="1">
      <alignment horizontal="center" vertical="center"/>
    </xf>
    <xf numFmtId="0" fontId="21" fillId="0" borderId="1" xfId="0" applyFont="1" applyBorder="1" applyAlignment="1">
      <alignment horizontal="center" vertical="center"/>
    </xf>
    <xf numFmtId="180" fontId="21" fillId="0" borderId="1" xfId="0" applyNumberFormat="1" applyFont="1" applyBorder="1" applyAlignment="1">
      <alignment horizontal="center" vertical="center"/>
    </xf>
    <xf numFmtId="180" fontId="21" fillId="0" borderId="40" xfId="0" applyNumberFormat="1" applyFont="1" applyBorder="1" applyAlignment="1">
      <alignment horizontal="center" vertical="center"/>
    </xf>
    <xf numFmtId="0" fontId="21" fillId="0" borderId="39" xfId="0" applyFont="1" applyBorder="1" applyAlignment="1">
      <alignment horizontal="center" vertical="center" wrapText="1"/>
    </xf>
    <xf numFmtId="0" fontId="21" fillId="0" borderId="1" xfId="0" applyFont="1" applyBorder="1" applyAlignment="1">
      <alignment horizontal="center" vertical="center" wrapText="1"/>
    </xf>
    <xf numFmtId="179" fontId="21" fillId="0" borderId="1" xfId="0" applyNumberFormat="1" applyFont="1" applyFill="1" applyBorder="1" applyAlignment="1">
      <alignment horizontal="center" vertical="center"/>
    </xf>
    <xf numFmtId="179" fontId="21" fillId="0" borderId="40" xfId="0" applyNumberFormat="1" applyFont="1" applyFill="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40" xfId="0" applyFont="1" applyBorder="1" applyAlignment="1">
      <alignment horizontal="center" vertical="center" wrapText="1"/>
    </xf>
    <xf numFmtId="0" fontId="0" fillId="0" borderId="39" xfId="0" applyBorder="1" applyAlignment="1">
      <alignment horizontal="center" vertical="center"/>
    </xf>
    <xf numFmtId="0" fontId="0" fillId="0" borderId="1" xfId="0" applyBorder="1" applyAlignment="1">
      <alignment horizontal="center" vertical="center"/>
    </xf>
    <xf numFmtId="0" fontId="10" fillId="4" borderId="40" xfId="0" applyFont="1" applyFill="1" applyBorder="1" applyAlignment="1">
      <alignment horizontal="center" vertical="center" wrapText="1"/>
    </xf>
    <xf numFmtId="0" fontId="14" fillId="0" borderId="39" xfId="0" applyFont="1" applyBorder="1" applyAlignment="1">
      <alignment horizontal="center" vertical="center"/>
    </xf>
    <xf numFmtId="0" fontId="14" fillId="0" borderId="1" xfId="0" applyFont="1" applyBorder="1" applyAlignment="1">
      <alignment horizontal="center" vertical="center"/>
    </xf>
    <xf numFmtId="176" fontId="8" fillId="0" borderId="1" xfId="0" applyNumberFormat="1" applyFont="1" applyBorder="1" applyAlignment="1">
      <alignment horizontal="center" vertical="center"/>
    </xf>
    <xf numFmtId="0" fontId="0" fillId="4" borderId="1" xfId="0" applyFill="1" applyBorder="1" applyAlignment="1">
      <alignment horizontal="center" vertical="center"/>
    </xf>
    <xf numFmtId="176" fontId="0" fillId="0" borderId="1" xfId="0" applyNumberFormat="1" applyBorder="1" applyAlignment="1">
      <alignment horizontal="center" vertical="center"/>
    </xf>
    <xf numFmtId="176" fontId="0" fillId="0" borderId="40" xfId="0" applyNumberFormat="1" applyBorder="1" applyAlignment="1">
      <alignment horizontal="center" vertical="center"/>
    </xf>
    <xf numFmtId="0" fontId="0" fillId="0" borderId="39" xfId="0" applyFill="1" applyBorder="1" applyAlignment="1">
      <alignment horizontal="center" vertical="center"/>
    </xf>
    <xf numFmtId="0" fontId="0" fillId="0" borderId="1" xfId="0" applyFill="1" applyBorder="1" applyAlignment="1">
      <alignment horizontal="center" vertical="center"/>
    </xf>
    <xf numFmtId="0" fontId="16" fillId="0" borderId="39" xfId="0" applyFont="1" applyBorder="1" applyAlignment="1">
      <alignment horizontal="center" vertical="center"/>
    </xf>
    <xf numFmtId="0" fontId="16" fillId="0" borderId="1" xfId="0" applyFont="1" applyBorder="1" applyAlignment="1">
      <alignment horizontal="center" vertical="center"/>
    </xf>
    <xf numFmtId="0" fontId="14"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0" fillId="4" borderId="39" xfId="0" applyFill="1" applyBorder="1" applyAlignment="1">
      <alignment horizontal="left" vertical="top"/>
    </xf>
    <xf numFmtId="0" fontId="0" fillId="4" borderId="1" xfId="0" applyFill="1" applyBorder="1" applyAlignment="1">
      <alignment horizontal="left" vertical="top"/>
    </xf>
    <xf numFmtId="0" fontId="0" fillId="4" borderId="40" xfId="0" applyFill="1" applyBorder="1" applyAlignment="1">
      <alignment horizontal="left" vertical="top"/>
    </xf>
    <xf numFmtId="0" fontId="0" fillId="4" borderId="62" xfId="0" applyFill="1" applyBorder="1" applyAlignment="1">
      <alignment horizontal="left" vertical="top"/>
    </xf>
    <xf numFmtId="0" fontId="0" fillId="4" borderId="31" xfId="0" applyFill="1" applyBorder="1" applyAlignment="1">
      <alignment horizontal="left" vertical="top"/>
    </xf>
    <xf numFmtId="0" fontId="0" fillId="4" borderId="68" xfId="0" applyFill="1" applyBorder="1" applyAlignment="1">
      <alignment horizontal="left" vertical="top"/>
    </xf>
    <xf numFmtId="176" fontId="8" fillId="4"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176" fontId="7" fillId="0" borderId="1" xfId="0" applyNumberFormat="1" applyFont="1" applyBorder="1" applyAlignment="1">
      <alignment horizontal="center" vertical="center"/>
    </xf>
    <xf numFmtId="176" fontId="7" fillId="0" borderId="40" xfId="0" applyNumberFormat="1" applyFont="1" applyBorder="1" applyAlignment="1">
      <alignment horizontal="center" vertical="center"/>
    </xf>
    <xf numFmtId="0" fontId="8" fillId="0" borderId="1" xfId="0" applyFont="1" applyBorder="1" applyAlignment="1">
      <alignment horizontal="center" vertical="center"/>
    </xf>
    <xf numFmtId="0" fontId="18" fillId="0" borderId="1" xfId="0" applyFont="1" applyBorder="1" applyAlignment="1">
      <alignment horizontal="center" vertical="center" wrapText="1"/>
    </xf>
    <xf numFmtId="0" fontId="0" fillId="0" borderId="40" xfId="0" applyBorder="1" applyAlignment="1">
      <alignment horizontal="center" vertical="center"/>
    </xf>
    <xf numFmtId="0" fontId="0" fillId="4" borderId="39" xfId="0" applyFill="1" applyBorder="1" applyAlignment="1">
      <alignment horizontal="center" vertical="center"/>
    </xf>
    <xf numFmtId="176" fontId="9" fillId="4" borderId="1" xfId="0" applyNumberFormat="1" applyFont="1" applyFill="1" applyBorder="1" applyAlignment="1">
      <alignment horizontal="center" vertical="center"/>
    </xf>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49" xfId="0" applyFont="1" applyBorder="1" applyAlignment="1">
      <alignment horizontal="center" vertical="center"/>
    </xf>
    <xf numFmtId="0" fontId="20" fillId="4" borderId="26" xfId="0" applyFont="1" applyFill="1" applyBorder="1" applyAlignment="1">
      <alignment horizontal="left" vertical="top" wrapText="1"/>
    </xf>
    <xf numFmtId="0" fontId="20" fillId="4" borderId="22" xfId="0" applyFont="1" applyFill="1" applyBorder="1" applyAlignment="1">
      <alignment horizontal="left" vertical="top" wrapText="1"/>
    </xf>
    <xf numFmtId="0" fontId="20" fillId="4" borderId="27" xfId="0" applyFont="1" applyFill="1" applyBorder="1" applyAlignment="1">
      <alignment horizontal="left" vertical="top" wrapText="1"/>
    </xf>
    <xf numFmtId="0" fontId="20" fillId="4" borderId="28" xfId="0" applyFont="1" applyFill="1" applyBorder="1" applyAlignment="1">
      <alignment horizontal="left" vertical="top" wrapText="1"/>
    </xf>
    <xf numFmtId="0" fontId="20" fillId="4" borderId="0" xfId="0" applyFont="1" applyFill="1" applyBorder="1" applyAlignment="1">
      <alignment horizontal="left" vertical="top" wrapText="1"/>
    </xf>
    <xf numFmtId="0" fontId="20" fillId="4" borderId="7" xfId="0" applyFont="1" applyFill="1" applyBorder="1" applyAlignment="1">
      <alignment horizontal="left" vertical="top" wrapText="1"/>
    </xf>
    <xf numFmtId="0" fontId="20" fillId="4" borderId="29" xfId="0" applyFont="1" applyFill="1" applyBorder="1" applyAlignment="1">
      <alignment horizontal="left" vertical="top" wrapText="1"/>
    </xf>
    <xf numFmtId="0" fontId="20" fillId="4" borderId="17" xfId="0" applyFont="1" applyFill="1" applyBorder="1" applyAlignment="1">
      <alignment horizontal="left" vertical="top" wrapText="1"/>
    </xf>
    <xf numFmtId="0" fontId="20" fillId="4" borderId="30" xfId="0" applyFont="1" applyFill="1" applyBorder="1" applyAlignment="1">
      <alignment horizontal="left" vertical="top" wrapText="1"/>
    </xf>
    <xf numFmtId="0" fontId="27" fillId="0" borderId="0" xfId="0" applyFont="1" applyBorder="1" applyAlignment="1">
      <alignment horizontal="distributed" vertical="center" indent="1"/>
    </xf>
    <xf numFmtId="0" fontId="22" fillId="4" borderId="76" xfId="0" applyFont="1" applyFill="1" applyBorder="1" applyAlignment="1" applyProtection="1">
      <alignment horizontal="center" vertical="center"/>
      <protection locked="0"/>
    </xf>
    <xf numFmtId="0" fontId="22" fillId="4" borderId="77" xfId="0" applyFont="1" applyFill="1" applyBorder="1" applyAlignment="1" applyProtection="1">
      <alignment horizontal="center" vertical="center"/>
      <protection locked="0"/>
    </xf>
    <xf numFmtId="0" fontId="27" fillId="0" borderId="0" xfId="0" applyFont="1" applyAlignment="1">
      <alignment horizontal="distributed" vertical="center" indent="1"/>
    </xf>
    <xf numFmtId="0" fontId="27" fillId="0" borderId="7" xfId="0" applyFont="1" applyBorder="1" applyAlignment="1">
      <alignment horizontal="distributed" vertical="center" indent="1"/>
    </xf>
    <xf numFmtId="178" fontId="0" fillId="0" borderId="12" xfId="0" applyNumberFormat="1" applyBorder="1" applyAlignment="1">
      <alignment horizontal="center" vertical="center"/>
    </xf>
    <xf numFmtId="0" fontId="0" fillId="0" borderId="21" xfId="0" applyBorder="1" applyAlignment="1">
      <alignment horizontal="center" vertical="center"/>
    </xf>
    <xf numFmtId="179" fontId="22" fillId="0" borderId="12" xfId="0" applyNumberFormat="1" applyFont="1" applyBorder="1" applyAlignment="1">
      <alignment horizontal="center" vertical="center"/>
    </xf>
    <xf numFmtId="179" fontId="22" fillId="0" borderId="21" xfId="0" applyNumberFormat="1" applyFont="1" applyBorder="1" applyAlignment="1">
      <alignment horizontal="center" vertical="center"/>
    </xf>
    <xf numFmtId="0" fontId="27" fillId="0" borderId="0" xfId="0" applyFont="1" applyAlignment="1">
      <alignment horizontal="center" vertical="center"/>
    </xf>
    <xf numFmtId="0" fontId="28" fillId="0" borderId="0" xfId="0" applyFont="1" applyAlignment="1">
      <alignment horizontal="center" vertical="center"/>
    </xf>
    <xf numFmtId="0" fontId="20" fillId="3" borderId="26" xfId="0" applyFont="1" applyFill="1" applyBorder="1" applyAlignment="1">
      <alignment horizontal="left" vertical="top" wrapText="1"/>
    </xf>
    <xf numFmtId="0" fontId="20" fillId="3" borderId="22" xfId="0" applyFont="1" applyFill="1" applyBorder="1" applyAlignment="1">
      <alignment horizontal="left" vertical="top" wrapText="1"/>
    </xf>
    <xf numFmtId="0" fontId="20" fillId="3" borderId="27" xfId="0" applyFont="1" applyFill="1" applyBorder="1" applyAlignment="1">
      <alignment horizontal="left" vertical="top" wrapText="1"/>
    </xf>
    <xf numFmtId="0" fontId="20" fillId="3" borderId="28" xfId="0" applyFont="1" applyFill="1" applyBorder="1" applyAlignment="1">
      <alignment horizontal="left" vertical="top" wrapText="1"/>
    </xf>
    <xf numFmtId="0" fontId="20" fillId="3" borderId="0" xfId="0" applyFont="1" applyFill="1" applyBorder="1" applyAlignment="1">
      <alignment horizontal="left" vertical="top" wrapText="1"/>
    </xf>
    <xf numFmtId="0" fontId="20" fillId="3" borderId="7" xfId="0" applyFont="1" applyFill="1" applyBorder="1" applyAlignment="1">
      <alignment horizontal="left" vertical="top" wrapText="1"/>
    </xf>
    <xf numFmtId="0" fontId="20" fillId="3" borderId="29" xfId="0" applyFont="1" applyFill="1" applyBorder="1" applyAlignment="1">
      <alignment horizontal="left" vertical="top" wrapText="1"/>
    </xf>
    <xf numFmtId="0" fontId="20" fillId="3" borderId="17" xfId="0" applyFont="1" applyFill="1" applyBorder="1" applyAlignment="1">
      <alignment horizontal="left" vertical="top" wrapText="1"/>
    </xf>
    <xf numFmtId="0" fontId="20" fillId="3" borderId="30" xfId="0" applyFont="1" applyFill="1" applyBorder="1" applyAlignment="1">
      <alignment horizontal="left" vertical="top" wrapText="1"/>
    </xf>
    <xf numFmtId="0" fontId="19" fillId="0" borderId="23" xfId="0" applyFont="1" applyBorder="1" applyAlignment="1">
      <alignment horizontal="left" vertical="top" wrapText="1"/>
    </xf>
    <xf numFmtId="0" fontId="19" fillId="0" borderId="33" xfId="0" applyFont="1" applyBorder="1" applyAlignment="1">
      <alignment horizontal="left" vertical="top" wrapText="1"/>
    </xf>
    <xf numFmtId="0" fontId="19" fillId="0" borderId="34" xfId="0" applyFont="1" applyBorder="1" applyAlignment="1">
      <alignment horizontal="left" vertical="top" wrapText="1"/>
    </xf>
    <xf numFmtId="0" fontId="19" fillId="0" borderId="5" xfId="0" applyFont="1" applyBorder="1" applyAlignment="1">
      <alignment horizontal="left" vertical="top" wrapText="1"/>
    </xf>
    <xf numFmtId="0" fontId="19" fillId="0" borderId="0" xfId="0" applyFont="1" applyBorder="1" applyAlignment="1">
      <alignment horizontal="left" vertical="top" wrapText="1"/>
    </xf>
    <xf numFmtId="0" fontId="19" fillId="0" borderId="35" xfId="0" applyFont="1" applyBorder="1" applyAlignment="1">
      <alignment horizontal="left" vertical="top" wrapText="1"/>
    </xf>
    <xf numFmtId="0" fontId="27" fillId="0" borderId="59" xfId="0" applyFont="1" applyBorder="1" applyAlignment="1">
      <alignment horizontal="distributed" vertical="center" indent="1"/>
    </xf>
    <xf numFmtId="0" fontId="22" fillId="3" borderId="54" xfId="0" applyFont="1" applyFill="1" applyBorder="1" applyAlignment="1" applyProtection="1">
      <alignment horizontal="center" vertical="center"/>
      <protection locked="0"/>
    </xf>
    <xf numFmtId="0" fontId="22" fillId="3" borderId="55" xfId="0" applyFont="1" applyFill="1" applyBorder="1" applyAlignment="1" applyProtection="1">
      <alignment horizontal="center" vertical="center"/>
      <protection locked="0"/>
    </xf>
    <xf numFmtId="0" fontId="0" fillId="0" borderId="29" xfId="0" applyFill="1" applyBorder="1" applyAlignment="1">
      <alignment horizontal="center" vertical="center"/>
    </xf>
    <xf numFmtId="0" fontId="0" fillId="0" borderId="17" xfId="0" applyFill="1" applyBorder="1" applyAlignment="1">
      <alignment horizontal="center" vertical="center"/>
    </xf>
    <xf numFmtId="0" fontId="0" fillId="0" borderId="36" xfId="0" applyFill="1" applyBorder="1" applyAlignment="1">
      <alignment horizontal="center" vertical="center"/>
    </xf>
    <xf numFmtId="176" fontId="8" fillId="0" borderId="4" xfId="0" applyNumberFormat="1" applyFont="1" applyFill="1" applyBorder="1" applyAlignment="1">
      <alignment horizontal="center" vertical="center"/>
    </xf>
    <xf numFmtId="176" fontId="8" fillId="0" borderId="23" xfId="0" applyNumberFormat="1" applyFont="1" applyFill="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176" fontId="7" fillId="0" borderId="8" xfId="0" applyNumberFormat="1" applyFont="1" applyBorder="1" applyAlignment="1">
      <alignment horizontal="center" vertical="center"/>
    </xf>
    <xf numFmtId="176" fontId="7" fillId="0" borderId="10" xfId="0" applyNumberFormat="1" applyFont="1" applyBorder="1" applyAlignment="1">
      <alignment horizontal="center" vertical="center"/>
    </xf>
    <xf numFmtId="176" fontId="7" fillId="0" borderId="11" xfId="0" applyNumberFormat="1" applyFont="1" applyBorder="1" applyAlignment="1">
      <alignment horizontal="center" vertical="center"/>
    </xf>
    <xf numFmtId="0" fontId="0" fillId="3" borderId="26" xfId="0" applyFill="1" applyBorder="1" applyAlignment="1">
      <alignment horizontal="left" vertical="top" wrapText="1"/>
    </xf>
    <xf numFmtId="0" fontId="0" fillId="3" borderId="22" xfId="0" applyFill="1" applyBorder="1" applyAlignment="1">
      <alignment horizontal="left" vertical="top"/>
    </xf>
    <xf numFmtId="0" fontId="0" fillId="3" borderId="27" xfId="0" applyFill="1" applyBorder="1" applyAlignment="1">
      <alignment horizontal="left" vertical="top"/>
    </xf>
    <xf numFmtId="0" fontId="0" fillId="3" borderId="28" xfId="0" applyFill="1" applyBorder="1" applyAlignment="1">
      <alignment horizontal="left" vertical="top"/>
    </xf>
    <xf numFmtId="0" fontId="0" fillId="3" borderId="0" xfId="0" applyFill="1" applyBorder="1" applyAlignment="1">
      <alignment horizontal="left" vertical="top"/>
    </xf>
    <xf numFmtId="0" fontId="0" fillId="3" borderId="7" xfId="0" applyFill="1" applyBorder="1" applyAlignment="1">
      <alignment horizontal="left" vertical="top"/>
    </xf>
    <xf numFmtId="0" fontId="0" fillId="3" borderId="29" xfId="0" applyFill="1" applyBorder="1" applyAlignment="1">
      <alignment horizontal="left" vertical="top"/>
    </xf>
    <xf numFmtId="0" fontId="0" fillId="3" borderId="17" xfId="0" applyFill="1" applyBorder="1" applyAlignment="1">
      <alignment horizontal="left" vertical="top"/>
    </xf>
    <xf numFmtId="0" fontId="0" fillId="3" borderId="30" xfId="0" applyFill="1" applyBorder="1" applyAlignment="1">
      <alignment horizontal="left" vertical="top"/>
    </xf>
    <xf numFmtId="0" fontId="14" fillId="0" borderId="26"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30" xfId="0" applyFont="1" applyBorder="1" applyAlignment="1">
      <alignment horizontal="center" vertical="center" wrapText="1"/>
    </xf>
    <xf numFmtId="0" fontId="0" fillId="0" borderId="26" xfId="0" applyBorder="1" applyAlignment="1">
      <alignment horizontal="center" vertical="center"/>
    </xf>
    <xf numFmtId="0" fontId="0" fillId="0" borderId="22"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29" xfId="0" applyBorder="1" applyAlignment="1">
      <alignment horizontal="center" vertical="center"/>
    </xf>
    <xf numFmtId="0" fontId="0" fillId="0" borderId="17" xfId="0" applyBorder="1" applyAlignment="1">
      <alignment horizontal="center" vertical="center"/>
    </xf>
    <xf numFmtId="0" fontId="0" fillId="0" borderId="30" xfId="0" applyBorder="1" applyAlignment="1">
      <alignment horizontal="center" vertical="center"/>
    </xf>
    <xf numFmtId="0" fontId="0" fillId="2" borderId="37" xfId="0" applyFill="1" applyBorder="1" applyAlignment="1">
      <alignment horizontal="center" vertical="center"/>
    </xf>
    <xf numFmtId="0" fontId="0" fillId="2" borderId="6" xfId="0" applyFill="1" applyBorder="1" applyAlignment="1">
      <alignment horizontal="center" vertical="center"/>
    </xf>
    <xf numFmtId="176" fontId="9" fillId="2" borderId="24" xfId="0" applyNumberFormat="1" applyFont="1" applyFill="1" applyBorder="1" applyAlignment="1">
      <alignment horizontal="center" vertical="center"/>
    </xf>
    <xf numFmtId="176" fontId="9" fillId="2" borderId="16" xfId="0" applyNumberFormat="1" applyFont="1" applyFill="1" applyBorder="1" applyAlignment="1">
      <alignment horizontal="center" vertical="center"/>
    </xf>
    <xf numFmtId="0" fontId="0" fillId="2" borderId="39" xfId="0" applyFill="1" applyBorder="1" applyAlignment="1">
      <alignment horizontal="center" vertical="center"/>
    </xf>
    <xf numFmtId="0" fontId="0" fillId="2" borderId="1" xfId="0" applyFill="1" applyBorder="1" applyAlignment="1">
      <alignment horizontal="center" vertical="center"/>
    </xf>
    <xf numFmtId="176" fontId="8" fillId="2" borderId="3" xfId="0" applyNumberFormat="1" applyFont="1" applyFill="1" applyBorder="1" applyAlignment="1">
      <alignment horizontal="center" vertical="center"/>
    </xf>
    <xf numFmtId="176" fontId="8" fillId="2" borderId="2" xfId="0" applyNumberFormat="1" applyFont="1" applyFill="1" applyBorder="1" applyAlignment="1">
      <alignment horizontal="center" vertical="center"/>
    </xf>
    <xf numFmtId="0" fontId="16" fillId="0" borderId="26" xfId="0" applyFont="1" applyBorder="1" applyAlignment="1">
      <alignment horizontal="center" vertical="center"/>
    </xf>
    <xf numFmtId="0" fontId="16" fillId="0" borderId="22" xfId="0" applyFont="1" applyBorder="1" applyAlignment="1">
      <alignment horizontal="center" vertical="center"/>
    </xf>
    <xf numFmtId="0" fontId="16" fillId="0" borderId="45" xfId="0" applyFont="1" applyBorder="1" applyAlignment="1">
      <alignment horizontal="center" vertical="center"/>
    </xf>
    <xf numFmtId="0" fontId="16" fillId="0" borderId="29" xfId="0" applyFont="1" applyBorder="1" applyAlignment="1">
      <alignment horizontal="center" vertical="center"/>
    </xf>
    <xf numFmtId="0" fontId="16" fillId="0" borderId="17" xfId="0" applyFont="1" applyBorder="1" applyAlignment="1">
      <alignment horizontal="center" vertical="center"/>
    </xf>
    <xf numFmtId="0" fontId="16" fillId="0" borderId="36" xfId="0" applyFont="1" applyBorder="1" applyAlignment="1">
      <alignment horizontal="center" vertical="center"/>
    </xf>
    <xf numFmtId="0" fontId="14" fillId="0" borderId="44"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44"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46" xfId="0" applyFont="1" applyBorder="1" applyAlignment="1">
      <alignment horizontal="center" vertical="center" wrapText="1"/>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7" xfId="0" applyFont="1" applyBorder="1" applyAlignment="1">
      <alignment horizontal="center" vertical="center"/>
    </xf>
    <xf numFmtId="0" fontId="8" fillId="0" borderId="29" xfId="0" applyFont="1" applyBorder="1" applyAlignment="1">
      <alignment horizontal="center" vertical="center"/>
    </xf>
    <xf numFmtId="0" fontId="8" fillId="0" borderId="30" xfId="0" applyFont="1" applyBorder="1" applyAlignment="1">
      <alignment horizontal="center" vertical="center"/>
    </xf>
    <xf numFmtId="0" fontId="0" fillId="3" borderId="1" xfId="0" applyFill="1" applyBorder="1" applyAlignment="1">
      <alignment horizontal="center" vertical="center"/>
    </xf>
    <xf numFmtId="0" fontId="0" fillId="0" borderId="56" xfId="0" applyFill="1" applyBorder="1" applyAlignment="1">
      <alignment horizontal="center" vertical="center"/>
    </xf>
    <xf numFmtId="0" fontId="0" fillId="0" borderId="18" xfId="0" applyFill="1" applyBorder="1" applyAlignment="1">
      <alignment horizontal="center"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176" fontId="0" fillId="0" borderId="4" xfId="0" applyNumberFormat="1" applyBorder="1" applyAlignment="1">
      <alignment horizontal="center" vertical="center"/>
    </xf>
    <xf numFmtId="176" fontId="0" fillId="0" borderId="42" xfId="0" applyNumberFormat="1" applyBorder="1" applyAlignment="1">
      <alignment horizontal="center" vertical="center"/>
    </xf>
    <xf numFmtId="176" fontId="0" fillId="0" borderId="24" xfId="0" applyNumberFormat="1" applyBorder="1" applyAlignment="1">
      <alignment horizontal="center" vertical="center"/>
    </xf>
    <xf numFmtId="176" fontId="0" fillId="0" borderId="38" xfId="0" applyNumberFormat="1" applyBorder="1" applyAlignment="1">
      <alignment horizontal="center" vertical="center"/>
    </xf>
    <xf numFmtId="176" fontId="0" fillId="0" borderId="3" xfId="0" applyNumberFormat="1" applyBorder="1" applyAlignment="1">
      <alignment horizontal="center" vertical="center"/>
    </xf>
    <xf numFmtId="0" fontId="15" fillId="0" borderId="44"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46" xfId="0" applyFont="1" applyBorder="1" applyAlignment="1">
      <alignment horizontal="center" vertical="center" wrapText="1"/>
    </xf>
    <xf numFmtId="0" fontId="10" fillId="3" borderId="12"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0" fillId="3" borderId="28" xfId="0" applyFill="1" applyBorder="1" applyAlignment="1">
      <alignment horizontal="left" vertical="top" wrapText="1"/>
    </xf>
    <xf numFmtId="0" fontId="0" fillId="3" borderId="0" xfId="0" applyFill="1" applyBorder="1" applyAlignment="1">
      <alignment horizontal="left" vertical="top" wrapText="1"/>
    </xf>
    <xf numFmtId="0" fontId="0" fillId="3" borderId="22" xfId="0" applyFill="1" applyBorder="1" applyAlignment="1">
      <alignment horizontal="left" vertical="top" wrapText="1"/>
    </xf>
    <xf numFmtId="0" fontId="0" fillId="3" borderId="27" xfId="0" applyFill="1" applyBorder="1" applyAlignment="1">
      <alignment horizontal="left" vertical="top" wrapText="1"/>
    </xf>
    <xf numFmtId="0" fontId="0" fillId="3" borderId="7" xfId="0" applyFill="1" applyBorder="1" applyAlignment="1">
      <alignment horizontal="left" vertical="top" wrapText="1"/>
    </xf>
    <xf numFmtId="0" fontId="0" fillId="3" borderId="29" xfId="0" applyFill="1" applyBorder="1" applyAlignment="1">
      <alignment horizontal="left" vertical="top" wrapText="1"/>
    </xf>
    <xf numFmtId="0" fontId="0" fillId="3" borderId="17" xfId="0" applyFill="1" applyBorder="1" applyAlignment="1">
      <alignment horizontal="left" vertical="top" wrapText="1"/>
    </xf>
    <xf numFmtId="0" fontId="0" fillId="3" borderId="30" xfId="0" applyFill="1" applyBorder="1" applyAlignment="1">
      <alignment horizontal="left" vertical="top" wrapText="1"/>
    </xf>
    <xf numFmtId="0" fontId="14" fillId="0" borderId="69" xfId="0" applyFont="1" applyBorder="1" applyAlignment="1">
      <alignment horizontal="center" vertical="center"/>
    </xf>
    <xf numFmtId="0" fontId="14" fillId="0" borderId="44" xfId="0" applyFont="1" applyBorder="1" applyAlignment="1">
      <alignment horizontal="center" vertical="center"/>
    </xf>
    <xf numFmtId="0" fontId="14" fillId="0" borderId="70" xfId="0" applyFont="1" applyBorder="1" applyAlignment="1">
      <alignment horizontal="center" vertical="center"/>
    </xf>
    <xf numFmtId="0" fontId="14" fillId="0" borderId="19" xfId="0" applyFont="1" applyBorder="1" applyAlignment="1">
      <alignment horizontal="center" vertical="center"/>
    </xf>
    <xf numFmtId="0" fontId="10" fillId="3" borderId="4"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0" fillId="0" borderId="0" xfId="0" applyFill="1" applyBorder="1" applyAlignment="1">
      <alignment horizontal="left" vertical="center"/>
    </xf>
    <xf numFmtId="0" fontId="33" fillId="0" borderId="20"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9" xfId="0" applyFont="1" applyBorder="1" applyAlignment="1">
      <alignment horizontal="center" vertical="center" wrapText="1"/>
    </xf>
    <xf numFmtId="0" fontId="10" fillId="3" borderId="6"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33" fillId="0" borderId="2"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 xfId="0" applyFont="1" applyBorder="1" applyAlignment="1">
      <alignment horizontal="center" vertical="center" wrapText="1"/>
    </xf>
    <xf numFmtId="0" fontId="0" fillId="3" borderId="26" xfId="0" applyFill="1" applyBorder="1" applyAlignment="1">
      <alignment horizontal="left" vertical="top"/>
    </xf>
    <xf numFmtId="0" fontId="0" fillId="0" borderId="59" xfId="0" applyBorder="1" applyAlignment="1">
      <alignment horizontal="center" vertical="center" wrapText="1"/>
    </xf>
    <xf numFmtId="0" fontId="25" fillId="3" borderId="54" xfId="0" applyFont="1" applyFill="1" applyBorder="1" applyAlignment="1" applyProtection="1">
      <alignment horizontal="center" vertical="center" wrapText="1"/>
      <protection locked="0"/>
    </xf>
    <xf numFmtId="0" fontId="25" fillId="3" borderId="55" xfId="0" applyFont="1" applyFill="1" applyBorder="1" applyAlignment="1" applyProtection="1">
      <alignment horizontal="center" vertical="center" wrapText="1"/>
      <protection locked="0"/>
    </xf>
    <xf numFmtId="0" fontId="0" fillId="3" borderId="26" xfId="0" applyFill="1" applyBorder="1" applyAlignment="1" applyProtection="1">
      <alignment horizontal="left" vertical="top" wrapText="1"/>
      <protection locked="0"/>
    </xf>
    <xf numFmtId="0" fontId="0" fillId="3" borderId="22"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0" fillId="3" borderId="2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29"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30" xfId="0" applyFill="1" applyBorder="1" applyAlignment="1" applyProtection="1">
      <alignment horizontal="left" vertical="top" wrapText="1"/>
      <protection locked="0"/>
    </xf>
    <xf numFmtId="0" fontId="0" fillId="0" borderId="0" xfId="0" applyBorder="1" applyAlignment="1">
      <alignment horizontal="left" vertical="top" wrapText="1"/>
    </xf>
    <xf numFmtId="0" fontId="30" fillId="2" borderId="1" xfId="0" applyFont="1" applyFill="1" applyBorder="1" applyAlignment="1">
      <alignment horizontal="left" vertical="center" indent="1"/>
    </xf>
    <xf numFmtId="0" fontId="30" fillId="2" borderId="4" xfId="0" applyFont="1" applyFill="1" applyBorder="1" applyAlignment="1">
      <alignment horizontal="left" vertical="center" indent="1"/>
    </xf>
    <xf numFmtId="178" fontId="29" fillId="2" borderId="51" xfId="0" applyNumberFormat="1" applyFont="1" applyFill="1" applyBorder="1" applyAlignment="1" applyProtection="1">
      <alignment horizontal="center" vertical="center"/>
      <protection locked="0"/>
    </xf>
    <xf numFmtId="178" fontId="29" fillId="2" borderId="52" xfId="0" applyNumberFormat="1" applyFont="1" applyFill="1" applyBorder="1" applyAlignment="1" applyProtection="1">
      <alignment horizontal="center" vertical="center"/>
      <protection locked="0"/>
    </xf>
    <xf numFmtId="178" fontId="29" fillId="2" borderId="53" xfId="0" applyNumberFormat="1" applyFont="1" applyFill="1" applyBorder="1" applyAlignment="1" applyProtection="1">
      <alignment horizontal="center" vertical="center"/>
      <protection locked="0"/>
    </xf>
  </cellXfs>
  <cellStyles count="1">
    <cellStyle name="標準" xfId="0" builtinId="0"/>
  </cellStyles>
  <dxfs count="0"/>
  <tableStyles count="0" defaultTableStyle="TableStyleMedium9" defaultPivotStyle="PivotStyleLight16"/>
  <colors>
    <mruColors>
      <color rgb="FFFFFFCC"/>
      <color rgb="FFFFFFEF"/>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5" Type="http://schemas.openxmlformats.org/officeDocument/2006/relationships/image" Target="../media/image6.emf"/><Relationship Id="rId4"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29156</xdr:colOff>
      <xdr:row>98</xdr:row>
      <xdr:rowOff>19440</xdr:rowOff>
    </xdr:from>
    <xdr:to>
      <xdr:col>16</xdr:col>
      <xdr:colOff>309584</xdr:colOff>
      <xdr:row>127</xdr:row>
      <xdr:rowOff>28673</xdr:rowOff>
    </xdr:to>
    <xdr:pic>
      <xdr:nvPicPr>
        <xdr:cNvPr id="2" name="Picture 4"/>
        <xdr:cNvPicPr>
          <a:picLocks noChangeAspect="1" noChangeArrowheads="1"/>
        </xdr:cNvPicPr>
      </xdr:nvPicPr>
      <xdr:blipFill>
        <a:blip xmlns:r="http://schemas.openxmlformats.org/officeDocument/2006/relationships" r:embed="rId1"/>
        <a:srcRect/>
        <a:stretch>
          <a:fillRect/>
        </a:stretch>
      </xdr:blipFill>
      <xdr:spPr bwMode="auto">
        <a:xfrm>
          <a:off x="29156" y="32004390"/>
          <a:ext cx="6795528" cy="6086183"/>
        </a:xfrm>
        <a:prstGeom prst="rect">
          <a:avLst/>
        </a:prstGeom>
        <a:solidFill>
          <a:schemeClr val="bg1"/>
        </a:solidFill>
      </xdr:spPr>
    </xdr:pic>
    <xdr:clientData/>
  </xdr:twoCellAnchor>
  <xdr:twoCellAnchor editAs="oneCell">
    <xdr:from>
      <xdr:col>0</xdr:col>
      <xdr:colOff>43574</xdr:colOff>
      <xdr:row>249</xdr:row>
      <xdr:rowOff>28574</xdr:rowOff>
    </xdr:from>
    <xdr:to>
      <xdr:col>16</xdr:col>
      <xdr:colOff>143658</xdr:colOff>
      <xdr:row>277</xdr:row>
      <xdr:rowOff>114302</xdr:rowOff>
    </xdr:to>
    <xdr:pic>
      <xdr:nvPicPr>
        <xdr:cNvPr id="3" name="図 2" descr="給水用具損失水頭表.jpg"/>
        <xdr:cNvPicPr>
          <a:picLocks noChangeAspect="1"/>
        </xdr:cNvPicPr>
      </xdr:nvPicPr>
      <xdr:blipFill>
        <a:blip xmlns:r="http://schemas.openxmlformats.org/officeDocument/2006/relationships" r:embed="rId2"/>
        <a:srcRect l="3357" r="3357"/>
        <a:stretch>
          <a:fillRect/>
        </a:stretch>
      </xdr:blipFill>
      <xdr:spPr>
        <a:xfrm>
          <a:off x="43574" y="106051349"/>
          <a:ext cx="6615184" cy="4352928"/>
        </a:xfrm>
        <a:prstGeom prst="rect">
          <a:avLst/>
        </a:prstGeom>
      </xdr:spPr>
    </xdr:pic>
    <xdr:clientData/>
  </xdr:twoCellAnchor>
  <xdr:twoCellAnchor editAs="oneCell">
    <xdr:from>
      <xdr:col>0</xdr:col>
      <xdr:colOff>0</xdr:colOff>
      <xdr:row>279</xdr:row>
      <xdr:rowOff>0</xdr:rowOff>
    </xdr:from>
    <xdr:to>
      <xdr:col>16</xdr:col>
      <xdr:colOff>209892</xdr:colOff>
      <xdr:row>316</xdr:row>
      <xdr:rowOff>38102</xdr:rowOff>
    </xdr:to>
    <xdr:pic>
      <xdr:nvPicPr>
        <xdr:cNvPr id="4" name="図 3" descr="量水器損失水頭表.jpg"/>
        <xdr:cNvPicPr>
          <a:picLocks noChangeAspect="1"/>
        </xdr:cNvPicPr>
      </xdr:nvPicPr>
      <xdr:blipFill>
        <a:blip xmlns:r="http://schemas.openxmlformats.org/officeDocument/2006/relationships" r:embed="rId3"/>
        <a:stretch>
          <a:fillRect/>
        </a:stretch>
      </xdr:blipFill>
      <xdr:spPr>
        <a:xfrm>
          <a:off x="0" y="110594775"/>
          <a:ext cx="6724992" cy="56769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29156</xdr:colOff>
      <xdr:row>138</xdr:row>
      <xdr:rowOff>19440</xdr:rowOff>
    </xdr:from>
    <xdr:to>
      <xdr:col>16</xdr:col>
      <xdr:colOff>309584</xdr:colOff>
      <xdr:row>167</xdr:row>
      <xdr:rowOff>28673</xdr:rowOff>
    </xdr:to>
    <xdr:pic>
      <xdr:nvPicPr>
        <xdr:cNvPr id="2" name="Picture 4"/>
        <xdr:cNvPicPr>
          <a:picLocks noChangeAspect="1" noChangeArrowheads="1"/>
        </xdr:cNvPicPr>
      </xdr:nvPicPr>
      <xdr:blipFill>
        <a:blip xmlns:r="http://schemas.openxmlformats.org/officeDocument/2006/relationships" r:embed="rId1"/>
        <a:srcRect/>
        <a:stretch>
          <a:fillRect/>
        </a:stretch>
      </xdr:blipFill>
      <xdr:spPr bwMode="auto">
        <a:xfrm>
          <a:off x="29156" y="32004390"/>
          <a:ext cx="6795528" cy="6086183"/>
        </a:xfrm>
        <a:prstGeom prst="rect">
          <a:avLst/>
        </a:prstGeom>
        <a:solidFill>
          <a:schemeClr val="bg1"/>
        </a:solidFill>
      </xdr:spPr>
    </xdr:pic>
    <xdr:clientData/>
  </xdr:twoCellAnchor>
  <xdr:twoCellAnchor editAs="oneCell">
    <xdr:from>
      <xdr:col>0</xdr:col>
      <xdr:colOff>43574</xdr:colOff>
      <xdr:row>554</xdr:row>
      <xdr:rowOff>28574</xdr:rowOff>
    </xdr:from>
    <xdr:to>
      <xdr:col>16</xdr:col>
      <xdr:colOff>143658</xdr:colOff>
      <xdr:row>582</xdr:row>
      <xdr:rowOff>114302</xdr:rowOff>
    </xdr:to>
    <xdr:pic>
      <xdr:nvPicPr>
        <xdr:cNvPr id="3" name="図 2" descr="給水用具損失水頭表.jpg"/>
        <xdr:cNvPicPr>
          <a:picLocks noChangeAspect="1"/>
        </xdr:cNvPicPr>
      </xdr:nvPicPr>
      <xdr:blipFill>
        <a:blip xmlns:r="http://schemas.openxmlformats.org/officeDocument/2006/relationships" r:embed="rId2"/>
        <a:srcRect l="3357" r="3357"/>
        <a:stretch>
          <a:fillRect/>
        </a:stretch>
      </xdr:blipFill>
      <xdr:spPr>
        <a:xfrm>
          <a:off x="43574" y="106051349"/>
          <a:ext cx="6615184" cy="4352928"/>
        </a:xfrm>
        <a:prstGeom prst="rect">
          <a:avLst/>
        </a:prstGeom>
      </xdr:spPr>
    </xdr:pic>
    <xdr:clientData/>
  </xdr:twoCellAnchor>
  <xdr:twoCellAnchor editAs="oneCell">
    <xdr:from>
      <xdr:col>0</xdr:col>
      <xdr:colOff>0</xdr:colOff>
      <xdr:row>584</xdr:row>
      <xdr:rowOff>0</xdr:rowOff>
    </xdr:from>
    <xdr:to>
      <xdr:col>16</xdr:col>
      <xdr:colOff>209892</xdr:colOff>
      <xdr:row>621</xdr:row>
      <xdr:rowOff>38103</xdr:rowOff>
    </xdr:to>
    <xdr:pic>
      <xdr:nvPicPr>
        <xdr:cNvPr id="4" name="図 3" descr="量水器損失水頭表.jpg"/>
        <xdr:cNvPicPr>
          <a:picLocks noChangeAspect="1"/>
        </xdr:cNvPicPr>
      </xdr:nvPicPr>
      <xdr:blipFill>
        <a:blip xmlns:r="http://schemas.openxmlformats.org/officeDocument/2006/relationships" r:embed="rId3"/>
        <a:stretch>
          <a:fillRect/>
        </a:stretch>
      </xdr:blipFill>
      <xdr:spPr>
        <a:xfrm>
          <a:off x="0" y="110594775"/>
          <a:ext cx="6724992" cy="5676903"/>
        </a:xfrm>
        <a:prstGeom prst="rect">
          <a:avLst/>
        </a:prstGeom>
      </xdr:spPr>
    </xdr:pic>
    <xdr:clientData/>
  </xdr:twoCellAnchor>
  <xdr:twoCellAnchor editAs="oneCell">
    <xdr:from>
      <xdr:col>0</xdr:col>
      <xdr:colOff>170447</xdr:colOff>
      <xdr:row>15</xdr:row>
      <xdr:rowOff>146587</xdr:rowOff>
    </xdr:from>
    <xdr:to>
      <xdr:col>16</xdr:col>
      <xdr:colOff>112518</xdr:colOff>
      <xdr:row>43</xdr:row>
      <xdr:rowOff>1341</xdr:rowOff>
    </xdr:to>
    <xdr:pic>
      <xdr:nvPicPr>
        <xdr:cNvPr id="5" name="図 4" descr="給水装置モデル図.JPG"/>
        <xdr:cNvPicPr>
          <a:picLocks noChangeAspect="1"/>
        </xdr:cNvPicPr>
      </xdr:nvPicPr>
      <xdr:blipFill>
        <a:blip xmlns:r="http://schemas.openxmlformats.org/officeDocument/2006/relationships" r:embed="rId4" cstate="print"/>
        <a:stretch>
          <a:fillRect/>
        </a:stretch>
      </xdr:blipFill>
      <xdr:spPr>
        <a:xfrm>
          <a:off x="170447" y="3689887"/>
          <a:ext cx="6457171" cy="6522254"/>
        </a:xfrm>
        <a:prstGeom prst="rect">
          <a:avLst/>
        </a:prstGeom>
      </xdr:spPr>
    </xdr:pic>
    <xdr:clientData/>
  </xdr:twoCellAnchor>
  <xdr:oneCellAnchor>
    <xdr:from>
      <xdr:col>5</xdr:col>
      <xdr:colOff>273184</xdr:colOff>
      <xdr:row>567</xdr:row>
      <xdr:rowOff>114563</xdr:rowOff>
    </xdr:from>
    <xdr:ext cx="903904" cy="248851"/>
    <xdr:sp macro="" textlink="">
      <xdr:nvSpPr>
        <xdr:cNvPr id="6" name="テキスト ボックス 5"/>
        <xdr:cNvSpPr txBox="1"/>
      </xdr:nvSpPr>
      <xdr:spPr>
        <a:xfrm>
          <a:off x="2321059" y="108118538"/>
          <a:ext cx="90390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0.47m</a:t>
          </a:r>
          <a:endParaRPr kumimoji="1" lang="ja-JP" altLang="en-US" sz="1000">
            <a:solidFill>
              <a:srgbClr val="FF0000"/>
            </a:solidFill>
          </a:endParaRPr>
        </a:p>
      </xdr:txBody>
    </xdr:sp>
    <xdr:clientData/>
  </xdr:oneCellAnchor>
  <xdr:oneCellAnchor>
    <xdr:from>
      <xdr:col>5</xdr:col>
      <xdr:colOff>297656</xdr:colOff>
      <xdr:row>561</xdr:row>
      <xdr:rowOff>137053</xdr:rowOff>
    </xdr:from>
    <xdr:ext cx="903904" cy="248851"/>
    <xdr:sp macro="" textlink="">
      <xdr:nvSpPr>
        <xdr:cNvPr id="7" name="テキスト ボックス 6"/>
        <xdr:cNvSpPr txBox="1"/>
      </xdr:nvSpPr>
      <xdr:spPr>
        <a:xfrm>
          <a:off x="2345531" y="107226628"/>
          <a:ext cx="903904" cy="24885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1.40m</a:t>
          </a:r>
          <a:endParaRPr kumimoji="1" lang="ja-JP" altLang="en-US" sz="1000">
            <a:solidFill>
              <a:srgbClr val="FF0000"/>
            </a:solidFill>
          </a:endParaRPr>
        </a:p>
      </xdr:txBody>
    </xdr:sp>
    <xdr:clientData/>
  </xdr:oneCellAnchor>
  <xdr:oneCellAnchor>
    <xdr:from>
      <xdr:col>3</xdr:col>
      <xdr:colOff>119063</xdr:colOff>
      <xdr:row>593</xdr:row>
      <xdr:rowOff>33337</xdr:rowOff>
    </xdr:from>
    <xdr:ext cx="903904" cy="311496"/>
    <xdr:sp macro="" textlink="">
      <xdr:nvSpPr>
        <xdr:cNvPr id="8" name="テキスト ボックス 7"/>
        <xdr:cNvSpPr txBox="1"/>
      </xdr:nvSpPr>
      <xdr:spPr>
        <a:xfrm>
          <a:off x="1347788" y="111999712"/>
          <a:ext cx="90390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1.40m</a:t>
          </a:r>
          <a:endParaRPr kumimoji="1" lang="ja-JP" altLang="en-US" sz="1400">
            <a:solidFill>
              <a:srgbClr val="FF0000"/>
            </a:solidFill>
          </a:endParaRPr>
        </a:p>
      </xdr:txBody>
    </xdr:sp>
    <xdr:clientData/>
  </xdr:oneCellAnchor>
  <xdr:twoCellAnchor>
    <xdr:from>
      <xdr:col>7</xdr:col>
      <xdr:colOff>136229</xdr:colOff>
      <xdr:row>560</xdr:row>
      <xdr:rowOff>116569</xdr:rowOff>
    </xdr:from>
    <xdr:to>
      <xdr:col>7</xdr:col>
      <xdr:colOff>137817</xdr:colOff>
      <xdr:row>576</xdr:row>
      <xdr:rowOff>127796</xdr:rowOff>
    </xdr:to>
    <xdr:cxnSp macro="">
      <xdr:nvCxnSpPr>
        <xdr:cNvPr id="9" name="直線コネクタ 8"/>
        <xdr:cNvCxnSpPr/>
      </xdr:nvCxnSpPr>
      <xdr:spPr>
        <a:xfrm rot="5400000" flipH="1" flipV="1">
          <a:off x="2026884" y="108277764"/>
          <a:ext cx="2449627"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126678</xdr:colOff>
      <xdr:row>563</xdr:row>
      <xdr:rowOff>127931</xdr:rowOff>
    </xdr:from>
    <xdr:to>
      <xdr:col>7</xdr:col>
      <xdr:colOff>416313</xdr:colOff>
      <xdr:row>563</xdr:row>
      <xdr:rowOff>129519</xdr:rowOff>
    </xdr:to>
    <xdr:cxnSp macro="">
      <xdr:nvCxnSpPr>
        <xdr:cNvPr id="10" name="直線コネクタ 9"/>
        <xdr:cNvCxnSpPr/>
      </xdr:nvCxnSpPr>
      <xdr:spPr>
        <a:xfrm rot="10800000">
          <a:off x="2174553" y="107522306"/>
          <a:ext cx="1356435"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190540</xdr:colOff>
      <xdr:row>567</xdr:row>
      <xdr:rowOff>111504</xdr:rowOff>
    </xdr:from>
    <xdr:to>
      <xdr:col>7</xdr:col>
      <xdr:colOff>408338</xdr:colOff>
      <xdr:row>567</xdr:row>
      <xdr:rowOff>113092</xdr:rowOff>
    </xdr:to>
    <xdr:cxnSp macro="">
      <xdr:nvCxnSpPr>
        <xdr:cNvPr id="11" name="直線コネクタ 10"/>
        <xdr:cNvCxnSpPr/>
      </xdr:nvCxnSpPr>
      <xdr:spPr>
        <a:xfrm rot="10800000">
          <a:off x="2238415" y="108115479"/>
          <a:ext cx="1284598"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8606</xdr:colOff>
      <xdr:row>592</xdr:row>
      <xdr:rowOff>58482</xdr:rowOff>
    </xdr:from>
    <xdr:to>
      <xdr:col>9</xdr:col>
      <xdr:colOff>10194</xdr:colOff>
      <xdr:row>612</xdr:row>
      <xdr:rowOff>115037</xdr:rowOff>
    </xdr:to>
    <xdr:cxnSp macro="">
      <xdr:nvCxnSpPr>
        <xdr:cNvPr id="12" name="直線コネクタ 11"/>
        <xdr:cNvCxnSpPr/>
      </xdr:nvCxnSpPr>
      <xdr:spPr>
        <a:xfrm rot="5400000" flipH="1" flipV="1">
          <a:off x="2505247" y="113423941"/>
          <a:ext cx="3104555"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52939</xdr:colOff>
      <xdr:row>595</xdr:row>
      <xdr:rowOff>98145</xdr:rowOff>
    </xdr:from>
    <xdr:to>
      <xdr:col>9</xdr:col>
      <xdr:colOff>296422</xdr:colOff>
      <xdr:row>595</xdr:row>
      <xdr:rowOff>99733</xdr:rowOff>
    </xdr:to>
    <xdr:cxnSp macro="">
      <xdr:nvCxnSpPr>
        <xdr:cNvPr id="13" name="直線コネクタ 12"/>
        <xdr:cNvCxnSpPr/>
      </xdr:nvCxnSpPr>
      <xdr:spPr>
        <a:xfrm rot="10800000">
          <a:off x="1281664" y="112369320"/>
          <a:ext cx="3062883" cy="1588"/>
        </a:xfrm>
        <a:prstGeom prst="line">
          <a:avLst/>
        </a:prstGeom>
        <a:ln w="63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487649</xdr:colOff>
      <xdr:row>589</xdr:row>
      <xdr:rowOff>69291</xdr:rowOff>
    </xdr:from>
    <xdr:to>
      <xdr:col>7</xdr:col>
      <xdr:colOff>402483</xdr:colOff>
      <xdr:row>590</xdr:row>
      <xdr:rowOff>115235</xdr:rowOff>
    </xdr:to>
    <xdr:sp macro="" textlink="">
      <xdr:nvSpPr>
        <xdr:cNvPr id="14" name="正方形/長方形 13"/>
        <xdr:cNvSpPr/>
      </xdr:nvSpPr>
      <xdr:spPr>
        <a:xfrm>
          <a:off x="2535524" y="111426066"/>
          <a:ext cx="981634" cy="1983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oneCellAnchor>
    <xdr:from>
      <xdr:col>8</xdr:col>
      <xdr:colOff>225372</xdr:colOff>
      <xdr:row>612</xdr:row>
      <xdr:rowOff>43218</xdr:rowOff>
    </xdr:from>
    <xdr:ext cx="903904" cy="325730"/>
    <xdr:sp macro="" textlink="">
      <xdr:nvSpPr>
        <xdr:cNvPr id="15" name="テキスト ボックス 14"/>
        <xdr:cNvSpPr txBox="1"/>
      </xdr:nvSpPr>
      <xdr:spPr>
        <a:xfrm>
          <a:off x="3863922" y="114905193"/>
          <a:ext cx="903904" cy="3257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0.52L/</a:t>
          </a:r>
          <a:r>
            <a:rPr kumimoji="1" lang="ja-JP" altLang="en-US" sz="1400">
              <a:solidFill>
                <a:srgbClr val="FF0000"/>
              </a:solidFill>
            </a:rPr>
            <a:t>秒</a:t>
          </a:r>
        </a:p>
      </xdr:txBody>
    </xdr:sp>
    <xdr:clientData/>
  </xdr:oneCellAnchor>
  <xdr:oneCellAnchor>
    <xdr:from>
      <xdr:col>7</xdr:col>
      <xdr:colOff>34995</xdr:colOff>
      <xdr:row>577</xdr:row>
      <xdr:rowOff>30302</xdr:rowOff>
    </xdr:from>
    <xdr:ext cx="670638" cy="259045"/>
    <xdr:sp macro="" textlink="">
      <xdr:nvSpPr>
        <xdr:cNvPr id="16" name="テキスト ボックス 15"/>
        <xdr:cNvSpPr txBox="1"/>
      </xdr:nvSpPr>
      <xdr:spPr>
        <a:xfrm>
          <a:off x="3149670" y="109558277"/>
          <a:ext cx="670638"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rgbClr val="FF0000"/>
              </a:solidFill>
            </a:rPr>
            <a:t>0.52L/</a:t>
          </a:r>
          <a:r>
            <a:rPr kumimoji="1" lang="ja-JP" altLang="en-US" sz="1000">
              <a:solidFill>
                <a:srgbClr val="FF0000"/>
              </a:solidFill>
            </a:rPr>
            <a:t>秒</a:t>
          </a:r>
        </a:p>
      </xdr:txBody>
    </xdr:sp>
    <xdr:clientData/>
  </xdr:oneCellAnchor>
  <xdr:twoCellAnchor>
    <xdr:from>
      <xdr:col>0</xdr:col>
      <xdr:colOff>32716</xdr:colOff>
      <xdr:row>148</xdr:row>
      <xdr:rowOff>124022</xdr:rowOff>
    </xdr:from>
    <xdr:to>
      <xdr:col>16</xdr:col>
      <xdr:colOff>236823</xdr:colOff>
      <xdr:row>150</xdr:row>
      <xdr:rowOff>13702</xdr:rowOff>
    </xdr:to>
    <xdr:sp macro="" textlink="">
      <xdr:nvSpPr>
        <xdr:cNvPr id="17" name="正方形/長方形 16"/>
        <xdr:cNvSpPr/>
      </xdr:nvSpPr>
      <xdr:spPr>
        <a:xfrm>
          <a:off x="32716" y="34204472"/>
          <a:ext cx="6719207" cy="3087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editAs="oneCell">
    <xdr:from>
      <xdr:col>0</xdr:col>
      <xdr:colOff>49695</xdr:colOff>
      <xdr:row>45</xdr:row>
      <xdr:rowOff>182218</xdr:rowOff>
    </xdr:from>
    <xdr:to>
      <xdr:col>16</xdr:col>
      <xdr:colOff>298173</xdr:colOff>
      <xdr:row>76</xdr:row>
      <xdr:rowOff>171562</xdr:rowOff>
    </xdr:to>
    <xdr:pic>
      <xdr:nvPicPr>
        <xdr:cNvPr id="18" name="Picture 3"/>
        <xdr:cNvPicPr>
          <a:picLocks noChangeAspect="1" noChangeArrowheads="1"/>
        </xdr:cNvPicPr>
      </xdr:nvPicPr>
      <xdr:blipFill>
        <a:blip xmlns:r="http://schemas.openxmlformats.org/officeDocument/2006/relationships" r:embed="rId5"/>
        <a:srcRect/>
        <a:stretch>
          <a:fillRect/>
        </a:stretch>
      </xdr:blipFill>
      <xdr:spPr bwMode="auto">
        <a:xfrm>
          <a:off x="49695" y="10869268"/>
          <a:ext cx="6763578" cy="7371219"/>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package" Target="../embeddings/Microsoft_Office_Word___1.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package" Target="../embeddings/Microsoft_Office_Word___2.docx"/></Relationships>
</file>

<file path=xl/worksheets/sheet1.xml><?xml version="1.0" encoding="utf-8"?>
<worksheet xmlns="http://schemas.openxmlformats.org/spreadsheetml/2006/main" xmlns:r="http://schemas.openxmlformats.org/officeDocument/2006/relationships">
  <dimension ref="A1:AG248"/>
  <sheetViews>
    <sheetView view="pageBreakPreview" zoomScale="115" zoomScaleNormal="100" zoomScaleSheetLayoutView="115" workbookViewId="0">
      <selection activeCell="A161" sqref="A161:Q163"/>
    </sheetView>
  </sheetViews>
  <sheetFormatPr defaultRowHeight="12"/>
  <cols>
    <col min="1" max="5" width="6.140625" style="93" customWidth="1"/>
    <col min="6" max="7" width="8" style="93" customWidth="1"/>
    <col min="8" max="8" width="7.85546875" style="93" customWidth="1"/>
    <col min="9" max="9" width="6.140625" style="93" customWidth="1"/>
    <col min="10" max="17" width="5.28515625" style="93" customWidth="1"/>
    <col min="18" max="19" width="6.140625" style="93" customWidth="1"/>
    <col min="20" max="20" width="5.7109375" style="93" customWidth="1"/>
    <col min="21" max="21" width="9" style="93" customWidth="1"/>
    <col min="22" max="22" width="3.5703125" style="93" customWidth="1"/>
    <col min="23" max="23" width="9" style="93" customWidth="1"/>
    <col min="24" max="24" width="12.5703125" style="93" customWidth="1"/>
    <col min="25" max="31" width="5.7109375" style="93" customWidth="1"/>
    <col min="32" max="16384" width="9.140625" style="93"/>
  </cols>
  <sheetData>
    <row r="1" spans="1:17" ht="24.75">
      <c r="A1" s="172" t="s">
        <v>22</v>
      </c>
      <c r="B1" s="172"/>
      <c r="C1" s="172"/>
      <c r="D1" s="172"/>
      <c r="E1" s="172"/>
      <c r="F1" s="172"/>
      <c r="G1" s="172"/>
      <c r="H1" s="172"/>
      <c r="I1" s="172"/>
      <c r="J1" s="172"/>
      <c r="K1" s="172"/>
      <c r="L1" s="172"/>
      <c r="M1" s="172"/>
      <c r="N1" s="172"/>
      <c r="O1" s="172"/>
      <c r="P1" s="172"/>
      <c r="Q1" s="172"/>
    </row>
    <row r="2" spans="1:17" ht="10.5" customHeight="1">
      <c r="A2" s="1"/>
      <c r="B2" s="1"/>
      <c r="C2" s="1"/>
      <c r="D2" s="1"/>
      <c r="E2" s="1"/>
      <c r="F2" s="1"/>
      <c r="G2" s="1"/>
      <c r="H2" s="1"/>
      <c r="I2" s="1"/>
    </row>
    <row r="3" spans="1:17" ht="20.25" customHeight="1">
      <c r="A3" s="173" t="s">
        <v>117</v>
      </c>
      <c r="B3" s="173"/>
      <c r="C3" s="173"/>
      <c r="D3" s="173"/>
      <c r="E3" s="173"/>
      <c r="F3" s="173"/>
      <c r="G3" s="173"/>
      <c r="H3" s="173"/>
      <c r="I3" s="173"/>
      <c r="J3" s="173"/>
      <c r="K3" s="173"/>
      <c r="L3" s="173"/>
      <c r="M3" s="173"/>
      <c r="N3" s="173"/>
      <c r="O3" s="173"/>
      <c r="P3" s="173"/>
      <c r="Q3" s="173"/>
    </row>
    <row r="4" spans="1:17" ht="18" customHeight="1">
      <c r="A4" s="1"/>
      <c r="B4" s="1"/>
      <c r="C4" s="1"/>
      <c r="D4" s="1"/>
      <c r="E4" s="1"/>
      <c r="F4" s="1"/>
      <c r="G4" s="1"/>
      <c r="H4" s="1"/>
      <c r="I4" s="1"/>
    </row>
    <row r="5" spans="1:17" ht="17.25" customHeight="1">
      <c r="A5" s="1"/>
      <c r="B5" s="1"/>
      <c r="C5" s="1"/>
      <c r="D5" s="1"/>
      <c r="E5" s="1"/>
      <c r="F5" s="1"/>
      <c r="L5" s="113" t="s">
        <v>0</v>
      </c>
      <c r="M5" s="113"/>
      <c r="N5" s="113"/>
      <c r="O5" s="114"/>
      <c r="P5" s="114"/>
      <c r="Q5" s="114"/>
    </row>
    <row r="6" spans="1:17" ht="17.25" customHeight="1">
      <c r="A6" s="1"/>
      <c r="B6" s="1"/>
      <c r="C6" s="1"/>
      <c r="D6" s="1"/>
      <c r="E6" s="1"/>
      <c r="F6" s="1"/>
      <c r="G6" s="2"/>
      <c r="H6" s="2"/>
      <c r="I6" s="2"/>
    </row>
    <row r="7" spans="1:17" ht="18" customHeight="1">
      <c r="A7" s="174" t="s">
        <v>23</v>
      </c>
      <c r="B7" s="174"/>
      <c r="C7" s="174"/>
      <c r="D7" s="174"/>
      <c r="E7" s="174"/>
      <c r="F7" s="175"/>
      <c r="G7" s="175"/>
      <c r="H7" s="175"/>
      <c r="I7" s="175"/>
      <c r="J7" s="175"/>
      <c r="K7" s="175"/>
      <c r="L7" s="175"/>
      <c r="M7" s="175"/>
      <c r="N7" s="175"/>
      <c r="O7" s="175"/>
      <c r="P7" s="175"/>
    </row>
    <row r="8" spans="1:17" ht="18" customHeight="1">
      <c r="A8" s="174" t="s">
        <v>24</v>
      </c>
      <c r="B8" s="174"/>
      <c r="C8" s="174"/>
      <c r="D8" s="174"/>
      <c r="E8" s="174"/>
      <c r="F8" s="175"/>
      <c r="G8" s="175"/>
      <c r="H8" s="175"/>
      <c r="I8" s="175"/>
      <c r="J8" s="175"/>
      <c r="K8" s="175"/>
      <c r="L8" s="175"/>
      <c r="M8" s="175"/>
      <c r="N8" s="175"/>
      <c r="O8" s="175"/>
      <c r="P8" s="175"/>
    </row>
    <row r="9" spans="1:17" ht="18" customHeight="1">
      <c r="A9" s="204" t="s">
        <v>1</v>
      </c>
      <c r="B9" s="204"/>
      <c r="C9" s="204"/>
      <c r="D9" s="204"/>
      <c r="E9" s="204"/>
      <c r="F9" s="175"/>
      <c r="G9" s="175"/>
      <c r="H9" s="175"/>
      <c r="I9" s="175"/>
      <c r="J9" s="175"/>
      <c r="K9" s="175"/>
      <c r="L9" s="175"/>
      <c r="M9" s="175"/>
      <c r="N9" s="175"/>
      <c r="O9" s="175"/>
      <c r="P9" s="175"/>
    </row>
    <row r="10" spans="1:17" ht="18" customHeight="1">
      <c r="A10" s="174" t="s">
        <v>2</v>
      </c>
      <c r="B10" s="174"/>
      <c r="C10" s="174"/>
      <c r="D10" s="174"/>
      <c r="E10" s="174"/>
      <c r="F10" s="205"/>
      <c r="G10" s="205"/>
      <c r="H10" s="205"/>
      <c r="I10" s="205"/>
      <c r="J10" s="205"/>
      <c r="K10" s="205"/>
      <c r="L10" s="205"/>
      <c r="M10" s="205"/>
      <c r="N10" s="205"/>
      <c r="O10" s="205"/>
      <c r="P10" s="205"/>
    </row>
    <row r="11" spans="1:17" ht="18" customHeight="1">
      <c r="A11" s="174" t="s">
        <v>51</v>
      </c>
      <c r="B11" s="174"/>
      <c r="C11" s="174"/>
      <c r="D11" s="174"/>
      <c r="E11" s="206"/>
      <c r="F11" s="207"/>
      <c r="G11" s="208"/>
      <c r="H11" s="208"/>
      <c r="I11" s="208"/>
      <c r="J11" s="208"/>
      <c r="K11" s="208"/>
      <c r="L11" s="208"/>
      <c r="M11" s="208"/>
      <c r="N11" s="208"/>
      <c r="O11" s="208"/>
      <c r="P11" s="209"/>
    </row>
    <row r="12" spans="1:17" ht="17.25" customHeight="1">
      <c r="A12" s="3"/>
      <c r="B12" s="3"/>
      <c r="C12" s="3"/>
      <c r="D12" s="3"/>
      <c r="E12" s="3"/>
      <c r="F12" s="3"/>
      <c r="G12" s="3"/>
      <c r="H12" s="3"/>
      <c r="I12" s="3"/>
    </row>
    <row r="13" spans="1:17" ht="26.25" customHeight="1">
      <c r="A13" s="185" t="s">
        <v>26</v>
      </c>
      <c r="B13" s="186"/>
      <c r="C13" s="186"/>
      <c r="D13" s="186"/>
      <c r="E13" s="187"/>
      <c r="F13" s="91"/>
      <c r="G13" s="91"/>
      <c r="H13" s="91"/>
      <c r="I13" s="91"/>
      <c r="J13" s="91"/>
      <c r="K13" s="91"/>
      <c r="L13" s="91"/>
      <c r="M13" s="91"/>
      <c r="N13" s="91"/>
      <c r="O13" s="91"/>
      <c r="P13" s="91"/>
      <c r="Q13" s="91"/>
    </row>
    <row r="14" spans="1:17" ht="18.75" customHeight="1">
      <c r="A14" s="188"/>
      <c r="B14" s="189"/>
      <c r="C14" s="189"/>
      <c r="D14" s="189"/>
      <c r="E14" s="189"/>
      <c r="F14" s="189"/>
      <c r="G14" s="189"/>
      <c r="H14" s="189"/>
      <c r="I14" s="189"/>
      <c r="J14" s="189"/>
      <c r="K14" s="189"/>
      <c r="L14" s="189"/>
      <c r="M14" s="189"/>
      <c r="N14" s="189"/>
      <c r="O14" s="189"/>
      <c r="P14" s="189"/>
      <c r="Q14" s="190"/>
    </row>
    <row r="15" spans="1:17" ht="18.75" customHeight="1">
      <c r="A15" s="191"/>
      <c r="B15" s="192"/>
      <c r="C15" s="192"/>
      <c r="D15" s="192"/>
      <c r="E15" s="192"/>
      <c r="F15" s="192"/>
      <c r="G15" s="192"/>
      <c r="H15" s="192"/>
      <c r="I15" s="192"/>
      <c r="J15" s="192"/>
      <c r="K15" s="192"/>
      <c r="L15" s="192"/>
      <c r="M15" s="192"/>
      <c r="N15" s="192"/>
      <c r="O15" s="192"/>
      <c r="P15" s="192"/>
      <c r="Q15" s="193"/>
    </row>
    <row r="16" spans="1:17" ht="18.75" customHeight="1">
      <c r="A16" s="191"/>
      <c r="B16" s="192"/>
      <c r="C16" s="192"/>
      <c r="D16" s="192"/>
      <c r="E16" s="192"/>
      <c r="F16" s="192"/>
      <c r="G16" s="192"/>
      <c r="H16" s="192"/>
      <c r="I16" s="192"/>
      <c r="J16" s="192"/>
      <c r="K16" s="192"/>
      <c r="L16" s="192"/>
      <c r="M16" s="192"/>
      <c r="N16" s="192"/>
      <c r="O16" s="192"/>
      <c r="P16" s="192"/>
      <c r="Q16" s="193"/>
    </row>
    <row r="17" spans="1:17" ht="18.75" customHeight="1">
      <c r="A17" s="191"/>
      <c r="B17" s="192"/>
      <c r="C17" s="192"/>
      <c r="D17" s="192"/>
      <c r="E17" s="192"/>
      <c r="F17" s="192"/>
      <c r="G17" s="192"/>
      <c r="H17" s="192"/>
      <c r="I17" s="192"/>
      <c r="J17" s="192"/>
      <c r="K17" s="192"/>
      <c r="L17" s="192"/>
      <c r="M17" s="192"/>
      <c r="N17" s="192"/>
      <c r="O17" s="192"/>
      <c r="P17" s="192"/>
      <c r="Q17" s="193"/>
    </row>
    <row r="18" spans="1:17" ht="18.75" customHeight="1">
      <c r="A18" s="191"/>
      <c r="B18" s="192"/>
      <c r="C18" s="192"/>
      <c r="D18" s="192"/>
      <c r="E18" s="192"/>
      <c r="F18" s="192"/>
      <c r="G18" s="192"/>
      <c r="H18" s="192"/>
      <c r="I18" s="192"/>
      <c r="J18" s="192"/>
      <c r="K18" s="192"/>
      <c r="L18" s="192"/>
      <c r="M18" s="192"/>
      <c r="N18" s="192"/>
      <c r="O18" s="192"/>
      <c r="P18" s="192"/>
      <c r="Q18" s="193"/>
    </row>
    <row r="19" spans="1:17" ht="18.75" customHeight="1">
      <c r="A19" s="191"/>
      <c r="B19" s="192"/>
      <c r="C19" s="192"/>
      <c r="D19" s="192"/>
      <c r="E19" s="192"/>
      <c r="F19" s="192"/>
      <c r="G19" s="192"/>
      <c r="H19" s="192"/>
      <c r="I19" s="192"/>
      <c r="J19" s="192"/>
      <c r="K19" s="192"/>
      <c r="L19" s="192"/>
      <c r="M19" s="192"/>
      <c r="N19" s="192"/>
      <c r="O19" s="192"/>
      <c r="P19" s="192"/>
      <c r="Q19" s="193"/>
    </row>
    <row r="20" spans="1:17" ht="18.75" customHeight="1">
      <c r="A20" s="191"/>
      <c r="B20" s="192"/>
      <c r="C20" s="192"/>
      <c r="D20" s="192"/>
      <c r="E20" s="192"/>
      <c r="F20" s="192"/>
      <c r="G20" s="192"/>
      <c r="H20" s="192"/>
      <c r="I20" s="192"/>
      <c r="J20" s="192"/>
      <c r="K20" s="192"/>
      <c r="L20" s="192"/>
      <c r="M20" s="192"/>
      <c r="N20" s="192"/>
      <c r="O20" s="192"/>
      <c r="P20" s="192"/>
      <c r="Q20" s="193"/>
    </row>
    <row r="21" spans="1:17" ht="18.75" customHeight="1">
      <c r="A21" s="191"/>
      <c r="B21" s="192"/>
      <c r="C21" s="192"/>
      <c r="D21" s="192"/>
      <c r="E21" s="192"/>
      <c r="F21" s="192"/>
      <c r="G21" s="192"/>
      <c r="H21" s="192"/>
      <c r="I21" s="192"/>
      <c r="J21" s="192"/>
      <c r="K21" s="192"/>
      <c r="L21" s="192"/>
      <c r="M21" s="192"/>
      <c r="N21" s="192"/>
      <c r="O21" s="192"/>
      <c r="P21" s="192"/>
      <c r="Q21" s="193"/>
    </row>
    <row r="22" spans="1:17" ht="18.75" customHeight="1">
      <c r="A22" s="191"/>
      <c r="B22" s="192"/>
      <c r="C22" s="192"/>
      <c r="D22" s="192"/>
      <c r="E22" s="192"/>
      <c r="F22" s="192"/>
      <c r="G22" s="192"/>
      <c r="H22" s="192"/>
      <c r="I22" s="192"/>
      <c r="J22" s="192"/>
      <c r="K22" s="192"/>
      <c r="L22" s="192"/>
      <c r="M22" s="192"/>
      <c r="N22" s="192"/>
      <c r="O22" s="192"/>
      <c r="P22" s="192"/>
      <c r="Q22" s="193"/>
    </row>
    <row r="23" spans="1:17" ht="18.75" customHeight="1">
      <c r="A23" s="191"/>
      <c r="B23" s="192"/>
      <c r="C23" s="192"/>
      <c r="D23" s="192"/>
      <c r="E23" s="192"/>
      <c r="F23" s="192"/>
      <c r="G23" s="192"/>
      <c r="H23" s="192"/>
      <c r="I23" s="192"/>
      <c r="J23" s="192"/>
      <c r="K23" s="192"/>
      <c r="L23" s="192"/>
      <c r="M23" s="192"/>
      <c r="N23" s="192"/>
      <c r="O23" s="192"/>
      <c r="P23" s="192"/>
      <c r="Q23" s="193"/>
    </row>
    <row r="24" spans="1:17" ht="18.75" customHeight="1">
      <c r="A24" s="191"/>
      <c r="B24" s="192"/>
      <c r="C24" s="192"/>
      <c r="D24" s="192"/>
      <c r="E24" s="192"/>
      <c r="F24" s="192"/>
      <c r="G24" s="192"/>
      <c r="H24" s="192"/>
      <c r="I24" s="192"/>
      <c r="J24" s="192"/>
      <c r="K24" s="192"/>
      <c r="L24" s="192"/>
      <c r="M24" s="192"/>
      <c r="N24" s="192"/>
      <c r="O24" s="192"/>
      <c r="P24" s="192"/>
      <c r="Q24" s="193"/>
    </row>
    <row r="25" spans="1:17" ht="18.75" customHeight="1">
      <c r="A25" s="191"/>
      <c r="B25" s="192"/>
      <c r="C25" s="192"/>
      <c r="D25" s="192"/>
      <c r="E25" s="192"/>
      <c r="F25" s="192"/>
      <c r="G25" s="192"/>
      <c r="H25" s="192"/>
      <c r="I25" s="192"/>
      <c r="J25" s="192"/>
      <c r="K25" s="192"/>
      <c r="L25" s="192"/>
      <c r="M25" s="192"/>
      <c r="N25" s="192"/>
      <c r="O25" s="192"/>
      <c r="P25" s="192"/>
      <c r="Q25" s="193"/>
    </row>
    <row r="26" spans="1:17" ht="18.75" customHeight="1">
      <c r="A26" s="191"/>
      <c r="B26" s="192"/>
      <c r="C26" s="192"/>
      <c r="D26" s="192"/>
      <c r="E26" s="192"/>
      <c r="F26" s="192"/>
      <c r="G26" s="192"/>
      <c r="H26" s="192"/>
      <c r="I26" s="192"/>
      <c r="J26" s="192"/>
      <c r="K26" s="192"/>
      <c r="L26" s="192"/>
      <c r="M26" s="192"/>
      <c r="N26" s="192"/>
      <c r="O26" s="192"/>
      <c r="P26" s="192"/>
      <c r="Q26" s="193"/>
    </row>
    <row r="27" spans="1:17" ht="18.75" customHeight="1">
      <c r="A27" s="191"/>
      <c r="B27" s="192"/>
      <c r="C27" s="192"/>
      <c r="D27" s="192"/>
      <c r="E27" s="192"/>
      <c r="F27" s="192"/>
      <c r="G27" s="192"/>
      <c r="H27" s="192"/>
      <c r="I27" s="192"/>
      <c r="J27" s="192"/>
      <c r="K27" s="192"/>
      <c r="L27" s="192"/>
      <c r="M27" s="192"/>
      <c r="N27" s="192"/>
      <c r="O27" s="192"/>
      <c r="P27" s="192"/>
      <c r="Q27" s="193"/>
    </row>
    <row r="28" spans="1:17" ht="18.75" customHeight="1">
      <c r="A28" s="191"/>
      <c r="B28" s="192"/>
      <c r="C28" s="192"/>
      <c r="D28" s="192"/>
      <c r="E28" s="192"/>
      <c r="F28" s="192"/>
      <c r="G28" s="192"/>
      <c r="H28" s="192"/>
      <c r="I28" s="192"/>
      <c r="J28" s="192"/>
      <c r="K28" s="192"/>
      <c r="L28" s="192"/>
      <c r="M28" s="192"/>
      <c r="N28" s="192"/>
      <c r="O28" s="192"/>
      <c r="P28" s="192"/>
      <c r="Q28" s="193"/>
    </row>
    <row r="29" spans="1:17" ht="18.75" customHeight="1">
      <c r="A29" s="191"/>
      <c r="B29" s="192"/>
      <c r="C29" s="192"/>
      <c r="D29" s="192"/>
      <c r="E29" s="192"/>
      <c r="F29" s="192"/>
      <c r="G29" s="192"/>
      <c r="H29" s="192"/>
      <c r="I29" s="192"/>
      <c r="J29" s="192"/>
      <c r="K29" s="192"/>
      <c r="L29" s="192"/>
      <c r="M29" s="192"/>
      <c r="N29" s="192"/>
      <c r="O29" s="192"/>
      <c r="P29" s="192"/>
      <c r="Q29" s="193"/>
    </row>
    <row r="30" spans="1:17" ht="18.75" customHeight="1">
      <c r="A30" s="191"/>
      <c r="B30" s="192"/>
      <c r="C30" s="192"/>
      <c r="D30" s="192"/>
      <c r="E30" s="192"/>
      <c r="F30" s="192"/>
      <c r="G30" s="192"/>
      <c r="H30" s="192"/>
      <c r="I30" s="192"/>
      <c r="J30" s="192"/>
      <c r="K30" s="192"/>
      <c r="L30" s="192"/>
      <c r="M30" s="192"/>
      <c r="N30" s="192"/>
      <c r="O30" s="192"/>
      <c r="P30" s="192"/>
      <c r="Q30" s="193"/>
    </row>
    <row r="31" spans="1:17" ht="18.75" customHeight="1">
      <c r="A31" s="191"/>
      <c r="B31" s="192"/>
      <c r="C31" s="192"/>
      <c r="D31" s="192"/>
      <c r="E31" s="192"/>
      <c r="F31" s="192"/>
      <c r="G31" s="192"/>
      <c r="H31" s="192"/>
      <c r="I31" s="192"/>
      <c r="J31" s="192"/>
      <c r="K31" s="192"/>
      <c r="L31" s="192"/>
      <c r="M31" s="192"/>
      <c r="N31" s="192"/>
      <c r="O31" s="192"/>
      <c r="P31" s="192"/>
      <c r="Q31" s="193"/>
    </row>
    <row r="32" spans="1:17" ht="18.75" customHeight="1">
      <c r="A32" s="191"/>
      <c r="B32" s="192"/>
      <c r="C32" s="192"/>
      <c r="D32" s="192"/>
      <c r="E32" s="192"/>
      <c r="F32" s="192"/>
      <c r="G32" s="192"/>
      <c r="H32" s="192"/>
      <c r="I32" s="192"/>
      <c r="J32" s="192"/>
      <c r="K32" s="192"/>
      <c r="L32" s="192"/>
      <c r="M32" s="192"/>
      <c r="N32" s="192"/>
      <c r="O32" s="192"/>
      <c r="P32" s="192"/>
      <c r="Q32" s="193"/>
    </row>
    <row r="33" spans="1:17" ht="18.75" customHeight="1">
      <c r="A33" s="191"/>
      <c r="B33" s="192"/>
      <c r="C33" s="192"/>
      <c r="D33" s="192"/>
      <c r="E33" s="192"/>
      <c r="F33" s="192"/>
      <c r="G33" s="192"/>
      <c r="H33" s="192"/>
      <c r="I33" s="192"/>
      <c r="J33" s="192"/>
      <c r="K33" s="192"/>
      <c r="L33" s="192"/>
      <c r="M33" s="192"/>
      <c r="N33" s="192"/>
      <c r="O33" s="192"/>
      <c r="P33" s="192"/>
      <c r="Q33" s="193"/>
    </row>
    <row r="34" spans="1:17" ht="18.75" customHeight="1">
      <c r="A34" s="191"/>
      <c r="B34" s="192"/>
      <c r="C34" s="192"/>
      <c r="D34" s="192"/>
      <c r="E34" s="192"/>
      <c r="F34" s="192"/>
      <c r="G34" s="192"/>
      <c r="H34" s="192"/>
      <c r="I34" s="192"/>
      <c r="J34" s="192"/>
      <c r="K34" s="192"/>
      <c r="L34" s="192"/>
      <c r="M34" s="192"/>
      <c r="N34" s="192"/>
      <c r="O34" s="192"/>
      <c r="P34" s="192"/>
      <c r="Q34" s="193"/>
    </row>
    <row r="35" spans="1:17" ht="18.75" customHeight="1">
      <c r="A35" s="191"/>
      <c r="B35" s="192"/>
      <c r="C35" s="192"/>
      <c r="D35" s="192"/>
      <c r="E35" s="192"/>
      <c r="F35" s="192"/>
      <c r="G35" s="192"/>
      <c r="H35" s="192"/>
      <c r="I35" s="192"/>
      <c r="J35" s="192"/>
      <c r="K35" s="192"/>
      <c r="L35" s="192"/>
      <c r="M35" s="192"/>
      <c r="N35" s="192"/>
      <c r="O35" s="192"/>
      <c r="P35" s="192"/>
      <c r="Q35" s="193"/>
    </row>
    <row r="36" spans="1:17" ht="18.75" customHeight="1">
      <c r="A36" s="191"/>
      <c r="B36" s="192"/>
      <c r="C36" s="192"/>
      <c r="D36" s="192"/>
      <c r="E36" s="192"/>
      <c r="F36" s="192"/>
      <c r="G36" s="192"/>
      <c r="H36" s="192"/>
      <c r="I36" s="192"/>
      <c r="J36" s="192"/>
      <c r="K36" s="192"/>
      <c r="L36" s="192"/>
      <c r="M36" s="192"/>
      <c r="N36" s="192"/>
      <c r="O36" s="192"/>
      <c r="P36" s="192"/>
      <c r="Q36" s="193"/>
    </row>
    <row r="37" spans="1:17" ht="18.75" customHeight="1">
      <c r="A37" s="191"/>
      <c r="B37" s="192"/>
      <c r="C37" s="192"/>
      <c r="D37" s="192"/>
      <c r="E37" s="192"/>
      <c r="F37" s="192"/>
      <c r="G37" s="192"/>
      <c r="H37" s="192"/>
      <c r="I37" s="192"/>
      <c r="J37" s="192"/>
      <c r="K37" s="192"/>
      <c r="L37" s="192"/>
      <c r="M37" s="192"/>
      <c r="N37" s="192"/>
      <c r="O37" s="192"/>
      <c r="P37" s="192"/>
      <c r="Q37" s="193"/>
    </row>
    <row r="38" spans="1:17" ht="18.75" customHeight="1">
      <c r="A38" s="191"/>
      <c r="B38" s="192"/>
      <c r="C38" s="192"/>
      <c r="D38" s="192"/>
      <c r="E38" s="192"/>
      <c r="F38" s="192"/>
      <c r="G38" s="192"/>
      <c r="H38" s="192"/>
      <c r="I38" s="192"/>
      <c r="J38" s="192"/>
      <c r="K38" s="192"/>
      <c r="L38" s="192"/>
      <c r="M38" s="192"/>
      <c r="N38" s="192"/>
      <c r="O38" s="192"/>
      <c r="P38" s="192"/>
      <c r="Q38" s="193"/>
    </row>
    <row r="39" spans="1:17" ht="18.75" customHeight="1">
      <c r="A39" s="191"/>
      <c r="B39" s="192"/>
      <c r="C39" s="192"/>
      <c r="D39" s="192"/>
      <c r="E39" s="192"/>
      <c r="F39" s="192"/>
      <c r="G39" s="192"/>
      <c r="H39" s="192"/>
      <c r="I39" s="192"/>
      <c r="J39" s="192"/>
      <c r="K39" s="192"/>
      <c r="L39" s="192"/>
      <c r="M39" s="192"/>
      <c r="N39" s="192"/>
      <c r="O39" s="192"/>
      <c r="P39" s="192"/>
      <c r="Q39" s="193"/>
    </row>
    <row r="40" spans="1:17" ht="18.75" customHeight="1">
      <c r="A40" s="191"/>
      <c r="B40" s="192"/>
      <c r="C40" s="192"/>
      <c r="D40" s="192"/>
      <c r="E40" s="192"/>
      <c r="F40" s="192"/>
      <c r="G40" s="192"/>
      <c r="H40" s="192"/>
      <c r="I40" s="192"/>
      <c r="J40" s="192"/>
      <c r="K40" s="192"/>
      <c r="L40" s="192"/>
      <c r="M40" s="192"/>
      <c r="N40" s="192"/>
      <c r="O40" s="192"/>
      <c r="P40" s="192"/>
      <c r="Q40" s="193"/>
    </row>
    <row r="41" spans="1:17" ht="18.75" customHeight="1">
      <c r="A41" s="191"/>
      <c r="B41" s="192"/>
      <c r="C41" s="192"/>
      <c r="D41" s="192"/>
      <c r="E41" s="192"/>
      <c r="F41" s="192"/>
      <c r="G41" s="192"/>
      <c r="H41" s="192"/>
      <c r="I41" s="192"/>
      <c r="J41" s="192"/>
      <c r="K41" s="192"/>
      <c r="L41" s="192"/>
      <c r="M41" s="192"/>
      <c r="N41" s="192"/>
      <c r="O41" s="192"/>
      <c r="P41" s="192"/>
      <c r="Q41" s="193"/>
    </row>
    <row r="42" spans="1:17" ht="18.75" customHeight="1">
      <c r="A42" s="191"/>
      <c r="B42" s="192"/>
      <c r="C42" s="192"/>
      <c r="D42" s="192"/>
      <c r="E42" s="192"/>
      <c r="F42" s="192"/>
      <c r="G42" s="192"/>
      <c r="H42" s="192"/>
      <c r="I42" s="192"/>
      <c r="J42" s="192"/>
      <c r="K42" s="192"/>
      <c r="L42" s="192"/>
      <c r="M42" s="192"/>
      <c r="N42" s="192"/>
      <c r="O42" s="192"/>
      <c r="P42" s="192"/>
      <c r="Q42" s="193"/>
    </row>
    <row r="43" spans="1:17" ht="18.75" customHeight="1">
      <c r="A43" s="191"/>
      <c r="B43" s="192"/>
      <c r="C43" s="192"/>
      <c r="D43" s="192"/>
      <c r="E43" s="192"/>
      <c r="F43" s="192"/>
      <c r="G43" s="192"/>
      <c r="H43" s="192"/>
      <c r="I43" s="192"/>
      <c r="J43" s="192"/>
      <c r="K43" s="192"/>
      <c r="L43" s="192"/>
      <c r="M43" s="192"/>
      <c r="N43" s="192"/>
      <c r="O43" s="192"/>
      <c r="P43" s="192"/>
      <c r="Q43" s="193"/>
    </row>
    <row r="44" spans="1:17" ht="18.75" customHeight="1">
      <c r="A44" s="191"/>
      <c r="B44" s="192"/>
      <c r="C44" s="192"/>
      <c r="D44" s="192"/>
      <c r="E44" s="192"/>
      <c r="F44" s="192"/>
      <c r="G44" s="192"/>
      <c r="H44" s="192"/>
      <c r="I44" s="192"/>
      <c r="J44" s="192"/>
      <c r="K44" s="192"/>
      <c r="L44" s="192"/>
      <c r="M44" s="192"/>
      <c r="N44" s="192"/>
      <c r="O44" s="192"/>
      <c r="P44" s="192"/>
      <c r="Q44" s="193"/>
    </row>
    <row r="45" spans="1:17" ht="18.75" customHeight="1">
      <c r="A45" s="194"/>
      <c r="B45" s="195"/>
      <c r="C45" s="195"/>
      <c r="D45" s="195"/>
      <c r="E45" s="195"/>
      <c r="F45" s="195"/>
      <c r="G45" s="195"/>
      <c r="H45" s="195"/>
      <c r="I45" s="195"/>
      <c r="J45" s="195"/>
      <c r="K45" s="195"/>
      <c r="L45" s="195"/>
      <c r="M45" s="195"/>
      <c r="N45" s="195"/>
      <c r="O45" s="195"/>
      <c r="P45" s="195"/>
      <c r="Q45" s="196"/>
    </row>
    <row r="46" spans="1:17" ht="17.25">
      <c r="A46" s="4" t="s">
        <v>87</v>
      </c>
      <c r="B46" s="4"/>
    </row>
    <row r="47" spans="1:17" ht="24.75" customHeight="1" thickBot="1">
      <c r="A47" s="4"/>
      <c r="B47" s="4"/>
      <c r="L47" s="39" t="s">
        <v>75</v>
      </c>
      <c r="M47" s="39"/>
      <c r="N47" s="39"/>
      <c r="O47" s="39"/>
      <c r="P47" s="39"/>
    </row>
    <row r="48" spans="1:17" ht="27.75" customHeight="1" thickBot="1">
      <c r="A48" s="90" t="s">
        <v>29</v>
      </c>
      <c r="B48" s="197" t="s">
        <v>28</v>
      </c>
      <c r="C48" s="198"/>
      <c r="D48" s="198"/>
      <c r="E48" s="198"/>
      <c r="F48" s="198"/>
      <c r="G48" s="62" t="s">
        <v>27</v>
      </c>
      <c r="H48" s="199" t="s">
        <v>86</v>
      </c>
      <c r="I48" s="200"/>
      <c r="L48" s="53" t="s">
        <v>78</v>
      </c>
      <c r="M48" s="201" t="s">
        <v>36</v>
      </c>
      <c r="N48" s="202"/>
      <c r="O48" s="203"/>
      <c r="P48" s="96" t="s">
        <v>73</v>
      </c>
    </row>
    <row r="49" spans="1:16" s="9" customFormat="1" ht="17.25" customHeight="1">
      <c r="A49" s="108"/>
      <c r="B49" s="216"/>
      <c r="C49" s="216"/>
      <c r="D49" s="216"/>
      <c r="E49" s="216"/>
      <c r="F49" s="216"/>
      <c r="G49" s="115"/>
      <c r="H49" s="116"/>
      <c r="I49" s="117"/>
      <c r="L49" s="88"/>
      <c r="M49" s="49"/>
      <c r="N49" s="50"/>
      <c r="O49" s="51"/>
      <c r="P49" s="52"/>
    </row>
    <row r="50" spans="1:16" s="9" customFormat="1" ht="18" customHeight="1">
      <c r="A50" s="109"/>
      <c r="B50" s="210"/>
      <c r="C50" s="210"/>
      <c r="D50" s="210"/>
      <c r="E50" s="210"/>
      <c r="F50" s="210"/>
      <c r="G50" s="118"/>
      <c r="H50" s="119"/>
      <c r="I50" s="120"/>
      <c r="J50" s="93"/>
      <c r="K50" s="93"/>
      <c r="L50" s="6">
        <v>1</v>
      </c>
      <c r="M50" s="84">
        <v>1</v>
      </c>
      <c r="N50" s="85"/>
      <c r="O50" s="86"/>
      <c r="P50" s="34">
        <v>1</v>
      </c>
    </row>
    <row r="51" spans="1:16" s="9" customFormat="1" ht="18" customHeight="1">
      <c r="A51" s="109"/>
      <c r="B51" s="217"/>
      <c r="C51" s="218"/>
      <c r="D51" s="218"/>
      <c r="E51" s="218"/>
      <c r="F51" s="219"/>
      <c r="G51" s="118"/>
      <c r="H51" s="119"/>
      <c r="I51" s="120"/>
      <c r="L51" s="6">
        <v>2</v>
      </c>
      <c r="M51" s="84">
        <v>2</v>
      </c>
      <c r="N51" s="85"/>
      <c r="O51" s="86"/>
      <c r="P51" s="35">
        <v>1.4</v>
      </c>
    </row>
    <row r="52" spans="1:16" s="9" customFormat="1" ht="18" customHeight="1">
      <c r="A52" s="109"/>
      <c r="B52" s="217"/>
      <c r="C52" s="218"/>
      <c r="D52" s="218"/>
      <c r="E52" s="218"/>
      <c r="F52" s="219"/>
      <c r="G52" s="118"/>
      <c r="H52" s="119"/>
      <c r="I52" s="120"/>
      <c r="L52" s="6">
        <v>3</v>
      </c>
      <c r="M52" s="84">
        <v>3</v>
      </c>
      <c r="N52" s="85"/>
      <c r="O52" s="86"/>
      <c r="P52" s="35">
        <v>1.7</v>
      </c>
    </row>
    <row r="53" spans="1:16" s="9" customFormat="1" ht="18" customHeight="1">
      <c r="A53" s="109"/>
      <c r="B53" s="217"/>
      <c r="C53" s="218"/>
      <c r="D53" s="218"/>
      <c r="E53" s="218"/>
      <c r="F53" s="219"/>
      <c r="G53" s="118"/>
      <c r="H53" s="119"/>
      <c r="I53" s="120"/>
      <c r="L53" s="6">
        <v>4</v>
      </c>
      <c r="M53" s="84">
        <v>4</v>
      </c>
      <c r="N53" s="85"/>
      <c r="O53" s="86"/>
      <c r="P53" s="35">
        <v>2</v>
      </c>
    </row>
    <row r="54" spans="1:16" s="9" customFormat="1" ht="18" customHeight="1">
      <c r="A54" s="121"/>
      <c r="B54" s="217"/>
      <c r="C54" s="218"/>
      <c r="D54" s="218"/>
      <c r="E54" s="218"/>
      <c r="F54" s="219"/>
      <c r="G54" s="118"/>
      <c r="H54" s="119"/>
      <c r="I54" s="120"/>
      <c r="L54" s="6">
        <v>5</v>
      </c>
      <c r="M54" s="84">
        <v>5</v>
      </c>
      <c r="N54" s="85"/>
      <c r="O54" s="86"/>
      <c r="P54" s="35">
        <v>2.2000000000000002</v>
      </c>
    </row>
    <row r="55" spans="1:16" s="9" customFormat="1" ht="18" customHeight="1">
      <c r="A55" s="121"/>
      <c r="B55" s="210"/>
      <c r="C55" s="210"/>
      <c r="D55" s="210"/>
      <c r="E55" s="210"/>
      <c r="F55" s="210"/>
      <c r="G55" s="118"/>
      <c r="H55" s="119"/>
      <c r="I55" s="120"/>
      <c r="L55" s="6">
        <v>6</v>
      </c>
      <c r="M55" s="84">
        <v>6</v>
      </c>
      <c r="N55" s="85"/>
      <c r="O55" s="86"/>
      <c r="P55" s="35">
        <v>2.4</v>
      </c>
    </row>
    <row r="56" spans="1:16" s="9" customFormat="1" ht="18" customHeight="1">
      <c r="A56" s="121"/>
      <c r="B56" s="210"/>
      <c r="C56" s="210"/>
      <c r="D56" s="210"/>
      <c r="E56" s="210"/>
      <c r="F56" s="210"/>
      <c r="G56" s="118"/>
      <c r="H56" s="119"/>
      <c r="I56" s="120"/>
      <c r="L56" s="6">
        <v>7</v>
      </c>
      <c r="M56" s="84">
        <v>7</v>
      </c>
      <c r="N56" s="85"/>
      <c r="O56" s="86"/>
      <c r="P56" s="35">
        <v>2.6</v>
      </c>
    </row>
    <row r="57" spans="1:16" s="9" customFormat="1" ht="18" customHeight="1">
      <c r="A57" s="121"/>
      <c r="B57" s="210"/>
      <c r="C57" s="210"/>
      <c r="D57" s="210"/>
      <c r="E57" s="210"/>
      <c r="F57" s="210"/>
      <c r="G57" s="118"/>
      <c r="H57" s="119"/>
      <c r="I57" s="120"/>
      <c r="L57" s="6">
        <v>8</v>
      </c>
      <c r="M57" s="40">
        <v>8</v>
      </c>
      <c r="N57" s="28"/>
      <c r="O57" s="41"/>
      <c r="P57" s="35">
        <v>2.8</v>
      </c>
    </row>
    <row r="58" spans="1:16" s="9" customFormat="1" ht="18" customHeight="1" thickBot="1">
      <c r="A58" s="121"/>
      <c r="B58" s="211"/>
      <c r="C58" s="211"/>
      <c r="D58" s="211"/>
      <c r="E58" s="211"/>
      <c r="F58" s="211"/>
      <c r="G58" s="122"/>
      <c r="H58" s="123"/>
      <c r="I58" s="124"/>
      <c r="L58" s="6">
        <v>9</v>
      </c>
      <c r="M58" s="40">
        <v>9</v>
      </c>
      <c r="N58" s="28"/>
      <c r="O58" s="41"/>
      <c r="P58" s="35">
        <v>2.9</v>
      </c>
    </row>
    <row r="59" spans="1:16" s="9" customFormat="1" ht="18" customHeight="1" thickBot="1">
      <c r="A59" s="212" t="s">
        <v>35</v>
      </c>
      <c r="B59" s="213"/>
      <c r="C59" s="213"/>
      <c r="D59" s="213"/>
      <c r="E59" s="213"/>
      <c r="F59" s="60">
        <f>COUNTA(A49:A58)</f>
        <v>0</v>
      </c>
      <c r="G59" s="57" t="s">
        <v>34</v>
      </c>
      <c r="H59" s="214">
        <f>SUM(H49:H58)</f>
        <v>0</v>
      </c>
      <c r="I59" s="215"/>
      <c r="L59" s="6">
        <v>10</v>
      </c>
      <c r="M59" s="84">
        <v>10</v>
      </c>
      <c r="N59" s="85" t="s">
        <v>37</v>
      </c>
      <c r="O59" s="86">
        <v>14</v>
      </c>
      <c r="P59" s="35">
        <v>3</v>
      </c>
    </row>
    <row r="60" spans="1:16" ht="16.5" customHeight="1" thickBot="1">
      <c r="A60" s="212" t="s">
        <v>88</v>
      </c>
      <c r="B60" s="213"/>
      <c r="C60" s="213"/>
      <c r="D60" s="213"/>
      <c r="E60" s="213"/>
      <c r="F60" s="213"/>
      <c r="G60" s="237"/>
      <c r="H60" s="214" t="str">
        <f>IF(H59=0,"",ROUND(H59/F59,1))</f>
        <v/>
      </c>
      <c r="I60" s="215"/>
      <c r="L60" s="6">
        <v>11</v>
      </c>
      <c r="M60" s="40">
        <v>15</v>
      </c>
      <c r="N60" s="85" t="s">
        <v>37</v>
      </c>
      <c r="O60" s="41">
        <v>19</v>
      </c>
      <c r="P60" s="35">
        <v>3.5</v>
      </c>
    </row>
    <row r="61" spans="1:16" ht="16.5" customHeight="1" thickBot="1">
      <c r="A61" s="238" t="s">
        <v>77</v>
      </c>
      <c r="B61" s="239"/>
      <c r="C61" s="239"/>
      <c r="D61" s="239"/>
      <c r="E61" s="239"/>
      <c r="F61" s="239"/>
      <c r="G61" s="240"/>
      <c r="H61" s="241" t="str">
        <f>IF(F59=0,"",VLOOKUP(F59,$L$50:$P$62,5,TRUE))</f>
        <v/>
      </c>
      <c r="I61" s="242"/>
      <c r="J61" s="58"/>
      <c r="K61" s="58"/>
      <c r="L61" s="6">
        <v>12</v>
      </c>
      <c r="M61" s="40">
        <v>20</v>
      </c>
      <c r="N61" s="85" t="s">
        <v>37</v>
      </c>
      <c r="O61" s="41">
        <v>29</v>
      </c>
      <c r="P61" s="35">
        <v>4</v>
      </c>
    </row>
    <row r="62" spans="1:16" ht="16.5" customHeight="1" thickBot="1">
      <c r="A62" s="212" t="s">
        <v>76</v>
      </c>
      <c r="B62" s="213"/>
      <c r="C62" s="213"/>
      <c r="D62" s="213"/>
      <c r="E62" s="213"/>
      <c r="F62" s="213"/>
      <c r="G62" s="237"/>
      <c r="H62" s="214" t="str">
        <f>IF(H60="","",ROUND(H60*H61,1))</f>
        <v/>
      </c>
      <c r="I62" s="215"/>
      <c r="J62" s="56"/>
      <c r="K62" s="56"/>
      <c r="L62" s="6">
        <v>13</v>
      </c>
      <c r="M62" s="40">
        <v>30</v>
      </c>
      <c r="N62" s="28"/>
      <c r="O62" s="41"/>
      <c r="P62" s="35">
        <v>5</v>
      </c>
    </row>
    <row r="63" spans="1:16" ht="16.5" customHeight="1">
      <c r="A63" s="14"/>
      <c r="B63" s="14"/>
      <c r="H63" s="87" t="s">
        <v>42</v>
      </c>
      <c r="I63" s="87"/>
      <c r="J63" s="87"/>
      <c r="K63" s="87"/>
    </row>
    <row r="64" spans="1:16" ht="16.5" customHeight="1" thickBot="1">
      <c r="A64" s="220" t="s">
        <v>25</v>
      </c>
      <c r="B64" s="221"/>
      <c r="C64" s="221"/>
      <c r="D64" s="221"/>
      <c r="E64" s="222"/>
    </row>
    <row r="65" spans="1:26" ht="16.5" customHeight="1">
      <c r="A65" s="223" t="s">
        <v>85</v>
      </c>
      <c r="B65" s="224"/>
      <c r="C65" s="224"/>
      <c r="D65" s="224"/>
      <c r="E65" s="224"/>
      <c r="F65" s="224"/>
      <c r="G65" s="224"/>
      <c r="H65" s="224"/>
      <c r="I65" s="224"/>
      <c r="J65" s="224"/>
      <c r="K65" s="224"/>
      <c r="L65" s="224"/>
      <c r="M65" s="224"/>
      <c r="N65" s="224"/>
      <c r="O65" s="224"/>
      <c r="P65" s="224"/>
      <c r="Q65" s="225"/>
    </row>
    <row r="66" spans="1:26" ht="16.5" customHeight="1">
      <c r="A66" s="226"/>
      <c r="B66" s="227"/>
      <c r="C66" s="227"/>
      <c r="D66" s="227"/>
      <c r="E66" s="227"/>
      <c r="F66" s="227"/>
      <c r="G66" s="227"/>
      <c r="H66" s="227"/>
      <c r="I66" s="227"/>
      <c r="J66" s="227"/>
      <c r="K66" s="227"/>
      <c r="L66" s="227"/>
      <c r="M66" s="227"/>
      <c r="N66" s="227"/>
      <c r="O66" s="227"/>
      <c r="P66" s="227"/>
      <c r="Q66" s="228"/>
    </row>
    <row r="67" spans="1:26" ht="16.5" customHeight="1">
      <c r="A67" s="226"/>
      <c r="B67" s="227"/>
      <c r="C67" s="227"/>
      <c r="D67" s="227"/>
      <c r="E67" s="227"/>
      <c r="F67" s="227"/>
      <c r="G67" s="227"/>
      <c r="H67" s="227"/>
      <c r="I67" s="227"/>
      <c r="J67" s="227"/>
      <c r="K67" s="227"/>
      <c r="L67" s="227"/>
      <c r="M67" s="227"/>
      <c r="N67" s="227"/>
      <c r="O67" s="227"/>
      <c r="P67" s="227"/>
      <c r="Q67" s="228"/>
    </row>
    <row r="68" spans="1:26" ht="16.5" customHeight="1" thickBot="1">
      <c r="A68" s="229"/>
      <c r="B68" s="230"/>
      <c r="C68" s="230"/>
      <c r="D68" s="230"/>
      <c r="E68" s="230"/>
      <c r="F68" s="230"/>
      <c r="G68" s="230"/>
      <c r="H68" s="230"/>
      <c r="I68" s="230"/>
      <c r="J68" s="230"/>
      <c r="K68" s="230"/>
      <c r="L68" s="230"/>
      <c r="M68" s="230"/>
      <c r="N68" s="230"/>
      <c r="O68" s="230"/>
      <c r="P68" s="230"/>
      <c r="Q68" s="231"/>
    </row>
    <row r="69" spans="1:26" ht="16.5" customHeight="1">
      <c r="A69" s="91"/>
      <c r="B69" s="91"/>
      <c r="C69" s="91"/>
      <c r="D69" s="91"/>
      <c r="E69" s="91"/>
      <c r="F69" s="91"/>
      <c r="G69" s="91"/>
      <c r="H69" s="91"/>
      <c r="I69" s="91"/>
      <c r="J69" s="91"/>
      <c r="K69" s="91"/>
      <c r="L69" s="91"/>
      <c r="M69" s="91"/>
      <c r="N69" s="91"/>
      <c r="O69" s="91"/>
      <c r="P69" s="91"/>
      <c r="Q69" s="91"/>
    </row>
    <row r="70" spans="1:26" ht="16.5" customHeight="1">
      <c r="A70" s="91"/>
      <c r="B70" s="91"/>
      <c r="C70" s="91"/>
      <c r="D70" s="91"/>
      <c r="E70" s="91"/>
      <c r="F70" s="91"/>
      <c r="G70" s="91"/>
      <c r="H70" s="91"/>
      <c r="I70" s="91"/>
      <c r="J70" s="91"/>
      <c r="K70" s="91"/>
      <c r="L70" s="91"/>
      <c r="M70" s="91"/>
      <c r="N70" s="91"/>
      <c r="O70" s="91"/>
      <c r="P70" s="91"/>
      <c r="Q70" s="91"/>
      <c r="Z70" s="9"/>
    </row>
    <row r="71" spans="1:26" ht="16.5" customHeight="1">
      <c r="A71" s="91"/>
      <c r="B71" s="91"/>
      <c r="C71" s="91"/>
      <c r="D71" s="91"/>
      <c r="E71" s="91"/>
      <c r="F71" s="91"/>
      <c r="G71" s="91"/>
      <c r="H71" s="91"/>
      <c r="I71" s="91"/>
      <c r="J71" s="91"/>
      <c r="K71" s="91"/>
      <c r="L71" s="91"/>
      <c r="M71" s="91"/>
      <c r="N71" s="91"/>
      <c r="O71" s="91"/>
      <c r="P71" s="91"/>
      <c r="Q71" s="91"/>
      <c r="Z71" s="9"/>
    </row>
    <row r="72" spans="1:26" ht="16.5" customHeight="1">
      <c r="A72" s="91"/>
      <c r="B72" s="91"/>
      <c r="C72" s="91"/>
      <c r="D72" s="91"/>
      <c r="E72" s="91"/>
      <c r="F72" s="91"/>
      <c r="G72" s="91"/>
      <c r="H72" s="91"/>
      <c r="I72" s="91"/>
      <c r="J72" s="91"/>
      <c r="K72" s="91"/>
      <c r="L72" s="91"/>
      <c r="M72" s="91"/>
      <c r="N72" s="91"/>
      <c r="O72" s="91"/>
      <c r="P72" s="91"/>
      <c r="Q72" s="91"/>
      <c r="Z72" s="9"/>
    </row>
    <row r="73" spans="1:26" ht="16.5" customHeight="1">
      <c r="A73" s="91"/>
      <c r="B73" s="91"/>
      <c r="C73" s="91"/>
      <c r="D73" s="91"/>
      <c r="E73" s="91"/>
      <c r="F73" s="91"/>
      <c r="G73" s="91"/>
      <c r="H73" s="91"/>
      <c r="I73" s="91"/>
      <c r="J73" s="91"/>
      <c r="K73" s="91"/>
      <c r="L73" s="91"/>
      <c r="M73" s="91"/>
      <c r="N73" s="91"/>
      <c r="O73" s="91"/>
      <c r="P73" s="91"/>
      <c r="Q73" s="91"/>
      <c r="Z73" s="9"/>
    </row>
    <row r="74" spans="1:26" ht="16.5" customHeight="1">
      <c r="A74" s="91"/>
      <c r="B74" s="91"/>
      <c r="C74" s="91"/>
      <c r="D74" s="91"/>
      <c r="E74" s="91"/>
      <c r="F74" s="91"/>
      <c r="G74" s="91"/>
      <c r="H74" s="91"/>
      <c r="I74" s="91"/>
      <c r="J74" s="91"/>
      <c r="K74" s="91"/>
      <c r="L74" s="91"/>
      <c r="M74" s="91"/>
      <c r="N74" s="91"/>
      <c r="O74" s="91"/>
      <c r="P74" s="91"/>
      <c r="Q74" s="91"/>
      <c r="Z74" s="9"/>
    </row>
    <row r="75" spans="1:26" ht="16.5" customHeight="1">
      <c r="A75" s="91"/>
      <c r="B75" s="91"/>
      <c r="C75" s="91"/>
      <c r="D75" s="91"/>
      <c r="E75" s="91"/>
      <c r="F75" s="91"/>
      <c r="G75" s="91"/>
      <c r="H75" s="91"/>
      <c r="I75" s="91"/>
      <c r="J75" s="91"/>
      <c r="K75" s="91"/>
      <c r="L75" s="91"/>
      <c r="M75" s="91"/>
      <c r="N75" s="91"/>
      <c r="O75" s="91"/>
      <c r="P75" s="91"/>
      <c r="Q75" s="91"/>
      <c r="Z75" s="9"/>
    </row>
    <row r="76" spans="1:26" ht="16.5" customHeight="1">
      <c r="A76" s="91"/>
      <c r="B76" s="91"/>
      <c r="C76" s="91"/>
      <c r="D76" s="91"/>
      <c r="E76" s="91"/>
      <c r="F76" s="91"/>
      <c r="G76" s="91"/>
      <c r="H76" s="91"/>
      <c r="I76" s="91"/>
      <c r="J76" s="91"/>
      <c r="K76" s="91"/>
      <c r="L76" s="91"/>
      <c r="M76" s="91"/>
      <c r="N76" s="91"/>
      <c r="O76" s="91"/>
      <c r="P76" s="91"/>
      <c r="Q76" s="91"/>
      <c r="Z76" s="9"/>
    </row>
    <row r="77" spans="1:26" ht="16.5" customHeight="1">
      <c r="A77" s="91"/>
      <c r="B77" s="91"/>
      <c r="C77" s="91"/>
      <c r="D77" s="91"/>
      <c r="E77" s="91"/>
      <c r="F77" s="91"/>
      <c r="G77" s="91"/>
      <c r="H77" s="91"/>
      <c r="I77" s="91"/>
      <c r="J77" s="91"/>
      <c r="K77" s="91"/>
      <c r="L77" s="91"/>
      <c r="M77" s="91"/>
      <c r="N77" s="91"/>
      <c r="O77" s="91"/>
      <c r="P77" s="91"/>
      <c r="Q77" s="91"/>
      <c r="Z77" s="9"/>
    </row>
    <row r="78" spans="1:26" ht="16.5" customHeight="1">
      <c r="A78" s="91"/>
      <c r="B78" s="91"/>
      <c r="C78" s="91"/>
      <c r="D78" s="91"/>
      <c r="E78" s="91"/>
      <c r="F78" s="91"/>
      <c r="G78" s="91"/>
      <c r="H78" s="91"/>
      <c r="I78" s="91"/>
      <c r="J78" s="91"/>
      <c r="K78" s="91"/>
      <c r="L78" s="91"/>
      <c r="M78" s="91"/>
      <c r="N78" s="91"/>
      <c r="O78" s="91"/>
      <c r="P78" s="91"/>
      <c r="Q78" s="91"/>
      <c r="Z78" s="9"/>
    </row>
    <row r="79" spans="1:26" ht="16.5" customHeight="1">
      <c r="A79" s="91"/>
      <c r="B79" s="91"/>
      <c r="C79" s="91"/>
      <c r="D79" s="91"/>
      <c r="E79" s="91"/>
      <c r="F79" s="91"/>
      <c r="G79" s="91"/>
      <c r="H79" s="91"/>
      <c r="I79" s="91"/>
      <c r="J79" s="91"/>
      <c r="K79" s="91"/>
      <c r="L79" s="91"/>
      <c r="M79" s="91"/>
      <c r="N79" s="91"/>
      <c r="O79" s="91"/>
      <c r="P79" s="91"/>
      <c r="Q79" s="91"/>
    </row>
    <row r="80" spans="1:26" ht="16.5" customHeight="1">
      <c r="A80" s="91"/>
      <c r="B80" s="91"/>
      <c r="C80" s="91"/>
      <c r="D80" s="91"/>
      <c r="E80" s="91"/>
      <c r="F80" s="91"/>
      <c r="G80" s="91"/>
      <c r="H80" s="91"/>
      <c r="I80" s="91"/>
      <c r="J80" s="91"/>
      <c r="K80" s="91"/>
      <c r="L80" s="91"/>
      <c r="M80" s="91"/>
      <c r="N80" s="91"/>
      <c r="O80" s="91"/>
      <c r="P80" s="91"/>
      <c r="Q80" s="91"/>
    </row>
    <row r="81" spans="1:33" ht="16.5" customHeight="1">
      <c r="A81" s="91"/>
      <c r="B81" s="91"/>
      <c r="C81" s="91"/>
      <c r="D81" s="91"/>
      <c r="E81" s="91"/>
      <c r="F81" s="91"/>
      <c r="G81" s="91"/>
      <c r="H81" s="91"/>
      <c r="I81" s="91"/>
      <c r="J81" s="91"/>
      <c r="K81" s="91"/>
      <c r="L81" s="91"/>
      <c r="M81" s="91"/>
      <c r="N81" s="91"/>
      <c r="O81" s="91"/>
      <c r="P81" s="91"/>
      <c r="Q81" s="91"/>
    </row>
    <row r="82" spans="1:33" ht="16.5" customHeight="1">
      <c r="A82" s="91"/>
      <c r="B82" s="91"/>
      <c r="C82" s="91"/>
      <c r="D82" s="91"/>
      <c r="E82" s="91"/>
      <c r="F82" s="91"/>
      <c r="G82" s="91"/>
      <c r="H82" s="91"/>
      <c r="I82" s="91"/>
      <c r="J82" s="91"/>
      <c r="K82" s="91"/>
      <c r="L82" s="91"/>
      <c r="M82" s="91"/>
      <c r="N82" s="91"/>
      <c r="O82" s="91"/>
      <c r="P82" s="91"/>
      <c r="Q82" s="91"/>
    </row>
    <row r="83" spans="1:33" ht="16.5" customHeight="1">
      <c r="A83" s="91"/>
      <c r="B83" s="91"/>
      <c r="C83" s="91"/>
      <c r="D83" s="91"/>
      <c r="E83" s="91"/>
      <c r="F83" s="91"/>
      <c r="G83" s="91"/>
      <c r="H83" s="91"/>
      <c r="I83" s="91"/>
      <c r="J83" s="91"/>
      <c r="K83" s="91"/>
      <c r="L83" s="91"/>
      <c r="M83" s="91"/>
      <c r="N83" s="91"/>
      <c r="O83" s="91"/>
      <c r="P83" s="91"/>
      <c r="Q83" s="91"/>
    </row>
    <row r="84" spans="1:33" ht="16.5" customHeight="1">
      <c r="A84" s="91"/>
      <c r="B84" s="91"/>
      <c r="C84" s="91"/>
      <c r="D84" s="91"/>
      <c r="E84" s="91"/>
      <c r="F84" s="91"/>
      <c r="G84" s="91"/>
      <c r="H84" s="91"/>
      <c r="I84" s="91"/>
      <c r="J84" s="91"/>
      <c r="K84" s="91"/>
      <c r="L84" s="91"/>
      <c r="M84" s="91"/>
      <c r="N84" s="91"/>
      <c r="O84" s="91"/>
      <c r="P84" s="91"/>
      <c r="Q84" s="91"/>
    </row>
    <row r="85" spans="1:33" ht="16.5" customHeight="1">
      <c r="A85" s="91"/>
      <c r="B85" s="91"/>
      <c r="C85" s="91"/>
      <c r="D85" s="91"/>
      <c r="E85" s="91"/>
      <c r="F85" s="91"/>
      <c r="G85" s="91"/>
      <c r="H85" s="91"/>
      <c r="I85" s="91"/>
      <c r="J85" s="91"/>
      <c r="K85" s="91"/>
      <c r="L85" s="91"/>
      <c r="M85" s="91"/>
      <c r="N85" s="91"/>
      <c r="O85" s="91"/>
      <c r="P85" s="91"/>
      <c r="Q85" s="91"/>
    </row>
    <row r="86" spans="1:33" ht="16.5" customHeight="1">
      <c r="A86" s="91"/>
      <c r="B86" s="91"/>
      <c r="C86" s="91"/>
      <c r="D86" s="91"/>
      <c r="E86" s="91"/>
      <c r="F86" s="91"/>
      <c r="G86" s="91"/>
      <c r="H86" s="91"/>
      <c r="I86" s="91"/>
      <c r="J86" s="91"/>
      <c r="K86" s="91"/>
      <c r="L86" s="91"/>
      <c r="M86" s="91"/>
      <c r="N86" s="91"/>
      <c r="O86" s="91"/>
      <c r="P86" s="91"/>
      <c r="Q86" s="91"/>
    </row>
    <row r="87" spans="1:33" ht="16.5" customHeight="1">
      <c r="A87" s="91"/>
      <c r="B87" s="91"/>
      <c r="C87" s="91"/>
      <c r="D87" s="91"/>
      <c r="E87" s="91"/>
      <c r="F87" s="91"/>
      <c r="G87" s="91"/>
      <c r="H87" s="91"/>
      <c r="I87" s="91"/>
      <c r="J87" s="91"/>
      <c r="K87" s="91"/>
      <c r="L87" s="91"/>
      <c r="M87" s="91"/>
      <c r="N87" s="91"/>
      <c r="O87" s="91"/>
      <c r="P87" s="91"/>
      <c r="Q87" s="91"/>
    </row>
    <row r="88" spans="1:33" ht="16.5" customHeight="1">
      <c r="A88" s="91"/>
      <c r="B88" s="91"/>
      <c r="C88" s="91"/>
      <c r="D88" s="91"/>
      <c r="E88" s="91"/>
      <c r="F88" s="91"/>
      <c r="G88" s="91"/>
      <c r="H88" s="91"/>
      <c r="I88" s="91"/>
      <c r="J88" s="91"/>
      <c r="K88" s="91"/>
      <c r="L88" s="91"/>
      <c r="M88" s="91"/>
      <c r="N88" s="91"/>
      <c r="O88" s="91"/>
      <c r="P88" s="91"/>
      <c r="Q88" s="91"/>
    </row>
    <row r="89" spans="1:33" ht="16.5" customHeight="1">
      <c r="A89" s="91"/>
      <c r="B89" s="91"/>
      <c r="C89" s="91"/>
      <c r="D89" s="91"/>
      <c r="E89" s="91"/>
      <c r="F89" s="91"/>
      <c r="G89" s="91"/>
      <c r="H89" s="91"/>
      <c r="I89" s="91"/>
      <c r="J89" s="91"/>
      <c r="K89" s="91"/>
      <c r="L89" s="91"/>
      <c r="M89" s="91"/>
      <c r="N89" s="91"/>
      <c r="O89" s="91"/>
      <c r="P89" s="91"/>
      <c r="Q89" s="91"/>
    </row>
    <row r="90" spans="1:33" ht="16.5" customHeight="1">
      <c r="A90" s="91"/>
      <c r="B90" s="91"/>
      <c r="C90" s="91"/>
      <c r="D90" s="91"/>
      <c r="E90" s="91"/>
      <c r="F90" s="91"/>
      <c r="G90" s="91"/>
      <c r="H90" s="91"/>
      <c r="I90" s="91"/>
      <c r="J90" s="91"/>
      <c r="K90" s="91"/>
      <c r="L90" s="91"/>
      <c r="M90" s="91"/>
      <c r="N90" s="91"/>
      <c r="O90" s="91"/>
      <c r="P90" s="91"/>
      <c r="Q90" s="91"/>
    </row>
    <row r="91" spans="1:33" ht="16.5" customHeight="1">
      <c r="A91" s="91"/>
      <c r="B91" s="91"/>
      <c r="C91" s="91"/>
      <c r="D91" s="91"/>
      <c r="E91" s="91"/>
      <c r="F91" s="91"/>
      <c r="G91" s="91"/>
      <c r="H91" s="91"/>
      <c r="I91" s="91"/>
      <c r="J91" s="91"/>
      <c r="K91" s="91"/>
      <c r="L91" s="91"/>
      <c r="M91" s="91"/>
      <c r="N91" s="91"/>
      <c r="O91" s="91"/>
      <c r="P91" s="91"/>
      <c r="Q91" s="91"/>
    </row>
    <row r="92" spans="1:33" ht="16.5" customHeight="1">
      <c r="A92" s="91"/>
      <c r="B92" s="91"/>
      <c r="C92" s="91"/>
      <c r="D92" s="91"/>
      <c r="E92" s="91"/>
      <c r="F92" s="91"/>
      <c r="G92" s="91"/>
      <c r="H92" s="91"/>
      <c r="I92" s="91"/>
      <c r="J92" s="91"/>
      <c r="K92" s="91"/>
      <c r="L92" s="91"/>
      <c r="M92" s="91"/>
      <c r="N92" s="91"/>
      <c r="O92" s="91"/>
      <c r="P92" s="91"/>
      <c r="Q92" s="91"/>
    </row>
    <row r="93" spans="1:33" ht="16.5" customHeight="1">
      <c r="A93" s="91"/>
      <c r="B93" s="91"/>
      <c r="C93" s="91"/>
      <c r="D93" s="91"/>
      <c r="E93" s="91"/>
      <c r="F93" s="91"/>
      <c r="G93" s="91"/>
      <c r="H93" s="91"/>
      <c r="I93" s="91"/>
      <c r="J93" s="91"/>
      <c r="K93" s="91"/>
      <c r="L93" s="91"/>
      <c r="M93" s="91"/>
      <c r="N93" s="91"/>
      <c r="O93" s="91"/>
      <c r="P93" s="91"/>
      <c r="Q93" s="91"/>
    </row>
    <row r="94" spans="1:33" ht="16.5" customHeight="1">
      <c r="A94" s="91"/>
      <c r="B94" s="91"/>
      <c r="C94" s="91"/>
      <c r="D94" s="91"/>
      <c r="E94" s="91"/>
      <c r="F94" s="91"/>
      <c r="G94" s="91"/>
      <c r="H94" s="91"/>
      <c r="I94" s="91"/>
      <c r="J94" s="91"/>
      <c r="K94" s="91"/>
      <c r="L94" s="91"/>
      <c r="M94" s="91"/>
      <c r="N94" s="91"/>
      <c r="O94" s="91"/>
      <c r="P94" s="91"/>
      <c r="Q94" s="91"/>
    </row>
    <row r="95" spans="1:33" ht="24" customHeight="1">
      <c r="A95" s="4" t="s">
        <v>47</v>
      </c>
      <c r="B95" s="91"/>
      <c r="C95" s="91"/>
      <c r="D95" s="91"/>
      <c r="E95" s="91"/>
      <c r="F95" s="91"/>
      <c r="G95" s="91"/>
      <c r="H95" s="91"/>
      <c r="I95" s="91"/>
      <c r="J95" s="91"/>
      <c r="K95" s="91"/>
      <c r="L95" s="91"/>
      <c r="M95" s="91"/>
      <c r="N95" s="91"/>
      <c r="O95" s="91"/>
      <c r="P95" s="91"/>
      <c r="Q95" s="91"/>
      <c r="Z95" s="92"/>
      <c r="AA95" s="92"/>
      <c r="AB95" s="232"/>
      <c r="AC95" s="232"/>
      <c r="AD95" s="232"/>
      <c r="AE95" s="232"/>
      <c r="AF95" s="232"/>
      <c r="AG95" s="24"/>
    </row>
    <row r="96" spans="1:33" ht="16.5" customHeight="1" thickBot="1">
      <c r="A96" s="91"/>
      <c r="B96" s="91"/>
      <c r="C96" s="91"/>
      <c r="D96" s="91"/>
      <c r="E96" s="91"/>
      <c r="F96" s="91"/>
      <c r="G96" s="91"/>
      <c r="H96" s="91"/>
      <c r="I96" s="91"/>
      <c r="J96" s="91"/>
      <c r="K96" s="91"/>
      <c r="L96" s="91"/>
      <c r="M96" s="91"/>
      <c r="N96" s="91"/>
      <c r="O96" s="91"/>
      <c r="P96" s="91"/>
      <c r="Q96" s="91"/>
      <c r="Z96" s="25"/>
      <c r="AA96" s="92"/>
      <c r="AB96" s="92"/>
      <c r="AC96" s="92"/>
      <c r="AD96" s="92"/>
      <c r="AE96" s="92"/>
      <c r="AF96" s="92"/>
      <c r="AG96" s="24"/>
    </row>
    <row r="97" spans="1:33" ht="25.5" customHeight="1" thickTop="1" thickBot="1">
      <c r="A97" s="82"/>
      <c r="B97" s="233" t="s">
        <v>48</v>
      </c>
      <c r="C97" s="233"/>
      <c r="D97" s="233"/>
      <c r="E97" s="234" t="str">
        <f>H62</f>
        <v/>
      </c>
      <c r="F97" s="234"/>
      <c r="G97" s="235" t="str">
        <f>IF(E97="","",ROUND(E97*60/1000,1))</f>
        <v/>
      </c>
      <c r="H97" s="236"/>
      <c r="I97" s="91"/>
      <c r="J97" s="91"/>
      <c r="K97" s="91"/>
      <c r="L97" s="91"/>
      <c r="M97" s="91"/>
      <c r="N97" s="91"/>
      <c r="O97" s="91"/>
      <c r="P97" s="91"/>
      <c r="Q97" s="91"/>
      <c r="Z97" s="24"/>
      <c r="AA97" s="24"/>
      <c r="AB97" s="24"/>
      <c r="AC97" s="24"/>
      <c r="AD97" s="24"/>
      <c r="AE97" s="24"/>
      <c r="AF97" s="24"/>
      <c r="AG97" s="24"/>
    </row>
    <row r="98" spans="1:33" ht="16.5" customHeight="1" thickTop="1">
      <c r="A98" s="91"/>
      <c r="B98" s="91"/>
      <c r="C98" s="91"/>
      <c r="D98" s="91"/>
      <c r="E98" s="91"/>
      <c r="F98" s="91"/>
      <c r="G98" s="91"/>
      <c r="H98" s="91"/>
      <c r="I98" s="91"/>
      <c r="J98" s="91"/>
      <c r="K98" s="91"/>
      <c r="L98" s="91"/>
      <c r="M98" s="91"/>
      <c r="N98" s="91"/>
      <c r="O98" s="91"/>
      <c r="P98" s="91"/>
      <c r="Q98" s="91"/>
      <c r="Z98" s="24"/>
      <c r="AA98" s="24"/>
      <c r="AB98" s="24"/>
      <c r="AC98" s="24"/>
      <c r="AD98" s="24"/>
      <c r="AE98" s="24"/>
      <c r="AF98" s="24"/>
      <c r="AG98" s="24"/>
    </row>
    <row r="99" spans="1:33" ht="16.5" customHeight="1">
      <c r="A99" s="91"/>
      <c r="B99" s="91"/>
      <c r="C99" s="91"/>
      <c r="D99" s="91"/>
      <c r="E99" s="91"/>
      <c r="F99" s="91"/>
      <c r="G99" s="91"/>
      <c r="H99" s="91"/>
      <c r="I99" s="91"/>
      <c r="J99" s="91"/>
      <c r="K99" s="91"/>
      <c r="L99" s="91"/>
      <c r="M99" s="91"/>
      <c r="N99" s="91"/>
      <c r="O99" s="91"/>
      <c r="P99" s="91"/>
      <c r="Q99" s="91"/>
      <c r="Z99" s="24"/>
      <c r="AA99" s="24"/>
      <c r="AB99" s="24"/>
      <c r="AC99" s="24"/>
      <c r="AD99" s="24"/>
      <c r="AE99" s="24"/>
      <c r="AF99" s="24"/>
      <c r="AG99" s="24"/>
    </row>
    <row r="100" spans="1:33" ht="16.5" customHeight="1">
      <c r="A100" s="91"/>
      <c r="B100" s="91"/>
      <c r="C100" s="91"/>
      <c r="D100" s="91"/>
      <c r="E100" s="91"/>
      <c r="F100" s="91"/>
      <c r="G100" s="91"/>
      <c r="H100" s="91"/>
      <c r="I100" s="91"/>
      <c r="J100" s="91"/>
      <c r="K100" s="91"/>
      <c r="L100" s="91"/>
      <c r="M100" s="91"/>
      <c r="N100" s="91"/>
      <c r="O100" s="91"/>
      <c r="P100" s="91"/>
      <c r="Q100" s="91"/>
      <c r="Z100" s="24"/>
      <c r="AA100" s="24"/>
      <c r="AB100" s="24"/>
      <c r="AC100" s="24"/>
      <c r="AD100" s="24"/>
      <c r="AE100" s="24"/>
      <c r="AF100" s="24"/>
      <c r="AG100" s="24"/>
    </row>
    <row r="101" spans="1:33" ht="16.5" customHeight="1">
      <c r="A101" s="91"/>
      <c r="B101" s="91"/>
      <c r="C101" s="91"/>
      <c r="D101" s="91"/>
      <c r="E101" s="91"/>
      <c r="F101" s="91"/>
      <c r="G101" s="91"/>
      <c r="H101" s="91"/>
      <c r="I101" s="91"/>
      <c r="J101" s="91"/>
      <c r="K101" s="91"/>
      <c r="L101" s="91"/>
      <c r="M101" s="91"/>
      <c r="N101" s="91"/>
      <c r="O101" s="91"/>
      <c r="P101" s="91"/>
      <c r="Q101" s="91"/>
      <c r="Z101" s="24"/>
      <c r="AA101" s="24"/>
      <c r="AB101" s="24"/>
      <c r="AC101" s="24"/>
      <c r="AD101" s="24"/>
      <c r="AE101" s="24"/>
      <c r="AF101" s="24"/>
      <c r="AG101" s="24"/>
    </row>
    <row r="102" spans="1:33" ht="16.5" customHeight="1">
      <c r="A102" s="91"/>
      <c r="B102" s="91"/>
      <c r="C102" s="91"/>
      <c r="D102" s="91"/>
      <c r="E102" s="91"/>
      <c r="F102" s="91"/>
      <c r="G102" s="91"/>
      <c r="H102" s="91"/>
      <c r="I102" s="91"/>
      <c r="J102" s="91"/>
      <c r="K102" s="91"/>
      <c r="L102" s="91"/>
      <c r="M102" s="91"/>
      <c r="N102" s="91"/>
      <c r="O102" s="91"/>
      <c r="P102" s="91"/>
      <c r="Q102" s="91"/>
      <c r="Z102" s="24"/>
      <c r="AA102" s="24"/>
      <c r="AB102" s="24"/>
      <c r="AC102" s="24"/>
      <c r="AD102" s="24"/>
      <c r="AE102" s="24"/>
      <c r="AF102" s="24"/>
      <c r="AG102" s="24"/>
    </row>
    <row r="103" spans="1:33" ht="16.5" customHeight="1">
      <c r="A103" s="91"/>
      <c r="B103" s="91"/>
      <c r="C103" s="91"/>
      <c r="D103" s="91"/>
      <c r="E103" s="91"/>
      <c r="F103" s="91"/>
      <c r="G103" s="91"/>
      <c r="H103" s="91"/>
      <c r="I103" s="91"/>
      <c r="J103" s="91"/>
      <c r="K103" s="91"/>
      <c r="L103" s="91"/>
      <c r="M103" s="91"/>
      <c r="N103" s="91"/>
      <c r="O103" s="91"/>
      <c r="P103" s="91"/>
      <c r="Q103" s="91"/>
      <c r="Z103" s="24"/>
      <c r="AA103" s="24"/>
      <c r="AB103" s="24"/>
      <c r="AC103" s="24"/>
      <c r="AD103" s="24"/>
      <c r="AE103" s="24"/>
      <c r="AF103" s="24"/>
      <c r="AG103" s="26"/>
    </row>
    <row r="104" spans="1:33" ht="16.5" customHeight="1">
      <c r="A104" s="91"/>
      <c r="B104" s="91"/>
      <c r="C104" s="91"/>
      <c r="D104" s="91"/>
      <c r="E104" s="91"/>
      <c r="F104" s="91"/>
      <c r="G104" s="91"/>
      <c r="H104" s="91"/>
      <c r="I104" s="91"/>
      <c r="J104" s="91"/>
      <c r="K104" s="91"/>
      <c r="L104" s="91"/>
      <c r="M104" s="91"/>
      <c r="N104" s="91"/>
      <c r="O104" s="91"/>
      <c r="P104" s="91"/>
      <c r="Q104" s="91"/>
      <c r="Z104" s="24"/>
      <c r="AA104" s="24"/>
      <c r="AB104" s="24"/>
      <c r="AC104" s="24"/>
      <c r="AD104" s="24"/>
      <c r="AE104" s="24"/>
      <c r="AF104" s="24"/>
      <c r="AG104" s="26"/>
    </row>
    <row r="105" spans="1:33" ht="16.5" customHeight="1">
      <c r="A105" s="91"/>
      <c r="B105" s="91"/>
      <c r="C105" s="91"/>
      <c r="D105" s="91"/>
      <c r="E105" s="91"/>
      <c r="F105" s="91"/>
      <c r="G105" s="91"/>
      <c r="H105" s="91"/>
      <c r="I105" s="91"/>
      <c r="J105" s="91"/>
      <c r="K105" s="91"/>
      <c r="L105" s="91"/>
      <c r="M105" s="91"/>
      <c r="N105" s="91"/>
      <c r="O105" s="91"/>
      <c r="P105" s="91"/>
      <c r="Q105" s="91"/>
      <c r="Z105" s="24"/>
      <c r="AA105" s="24"/>
      <c r="AB105" s="24"/>
      <c r="AC105" s="24"/>
      <c r="AD105" s="24"/>
      <c r="AE105" s="24"/>
      <c r="AF105" s="24"/>
      <c r="AG105" s="26"/>
    </row>
    <row r="106" spans="1:33" ht="16.5" customHeight="1">
      <c r="A106" s="91"/>
      <c r="B106" s="91"/>
      <c r="C106" s="91"/>
      <c r="D106" s="91"/>
      <c r="E106" s="91"/>
      <c r="F106" s="91"/>
      <c r="G106" s="91"/>
      <c r="H106" s="91"/>
      <c r="I106" s="91"/>
      <c r="J106" s="91"/>
      <c r="K106" s="91"/>
      <c r="L106" s="91"/>
      <c r="M106" s="91"/>
      <c r="N106" s="91"/>
      <c r="O106" s="91"/>
      <c r="P106" s="91"/>
      <c r="Q106" s="91"/>
      <c r="Z106" s="24"/>
      <c r="AA106" s="24"/>
      <c r="AB106" s="24"/>
      <c r="AC106" s="24"/>
      <c r="AD106" s="24"/>
      <c r="AE106" s="24"/>
      <c r="AF106" s="24"/>
      <c r="AG106" s="26"/>
    </row>
    <row r="107" spans="1:33" ht="16.5" customHeight="1">
      <c r="A107" s="91"/>
      <c r="B107" s="91"/>
      <c r="C107" s="91"/>
      <c r="D107" s="91"/>
      <c r="E107" s="91"/>
      <c r="F107" s="91"/>
      <c r="G107" s="91"/>
      <c r="H107" s="91"/>
      <c r="I107" s="91"/>
      <c r="J107" s="91"/>
      <c r="K107" s="91"/>
      <c r="L107" s="91"/>
      <c r="M107" s="91"/>
      <c r="N107" s="91"/>
      <c r="O107" s="91"/>
      <c r="P107" s="91"/>
      <c r="Q107" s="91"/>
      <c r="Z107" s="24"/>
      <c r="AA107" s="24"/>
      <c r="AB107" s="24"/>
      <c r="AC107" s="24"/>
      <c r="AD107" s="24"/>
      <c r="AE107" s="24"/>
      <c r="AF107" s="24"/>
      <c r="AG107" s="26"/>
    </row>
    <row r="108" spans="1:33" ht="16.5" customHeight="1">
      <c r="A108" s="91"/>
      <c r="B108" s="91"/>
      <c r="C108" s="91"/>
      <c r="D108" s="91"/>
      <c r="E108" s="91"/>
      <c r="F108" s="91"/>
      <c r="G108" s="91"/>
      <c r="H108" s="91"/>
      <c r="I108" s="91"/>
      <c r="J108" s="91"/>
      <c r="K108" s="91"/>
      <c r="L108" s="91"/>
      <c r="M108" s="91"/>
      <c r="N108" s="91"/>
      <c r="O108" s="91"/>
      <c r="P108" s="91"/>
      <c r="Q108" s="91"/>
      <c r="Z108" s="24"/>
      <c r="AA108" s="24"/>
      <c r="AB108" s="24"/>
      <c r="AC108" s="24"/>
      <c r="AD108" s="24"/>
      <c r="AE108" s="24"/>
      <c r="AF108" s="26"/>
      <c r="AG108" s="26"/>
    </row>
    <row r="109" spans="1:33" ht="16.5" customHeight="1">
      <c r="A109" s="91"/>
      <c r="B109" s="91"/>
      <c r="C109" s="91"/>
      <c r="D109" s="91"/>
      <c r="E109" s="91"/>
      <c r="F109" s="91"/>
      <c r="G109" s="91"/>
      <c r="H109" s="91"/>
      <c r="I109" s="91"/>
      <c r="J109" s="91"/>
      <c r="K109" s="91"/>
      <c r="L109" s="91"/>
      <c r="M109" s="91"/>
      <c r="N109" s="91"/>
      <c r="O109" s="91"/>
      <c r="P109" s="91"/>
      <c r="Q109" s="91"/>
    </row>
    <row r="110" spans="1:33" ht="16.5" customHeight="1">
      <c r="A110" s="91"/>
      <c r="B110" s="91"/>
      <c r="C110" s="91"/>
      <c r="D110" s="91"/>
      <c r="E110" s="91"/>
      <c r="F110" s="91"/>
      <c r="G110" s="91"/>
      <c r="H110" s="91"/>
      <c r="I110" s="91"/>
      <c r="J110" s="91"/>
      <c r="K110" s="91"/>
      <c r="L110" s="91"/>
      <c r="M110" s="91"/>
      <c r="N110" s="91"/>
      <c r="O110" s="91"/>
      <c r="P110" s="91"/>
      <c r="Q110" s="91"/>
    </row>
    <row r="111" spans="1:33" ht="16.5" customHeight="1">
      <c r="A111" s="91"/>
      <c r="B111" s="91"/>
      <c r="C111" s="91"/>
      <c r="D111" s="91"/>
      <c r="E111" s="91"/>
      <c r="F111" s="91"/>
      <c r="G111" s="91"/>
      <c r="H111" s="91"/>
      <c r="I111" s="91"/>
      <c r="J111" s="91"/>
      <c r="K111" s="91"/>
      <c r="L111" s="91"/>
      <c r="M111" s="91"/>
      <c r="N111" s="91"/>
      <c r="O111" s="91"/>
      <c r="P111" s="91"/>
      <c r="Q111" s="91"/>
    </row>
    <row r="112" spans="1:33" ht="16.5" customHeight="1">
      <c r="A112" s="91"/>
      <c r="B112" s="91"/>
      <c r="C112" s="91"/>
      <c r="D112" s="91"/>
      <c r="E112" s="91"/>
      <c r="F112" s="91"/>
      <c r="G112" s="91"/>
      <c r="H112" s="91"/>
      <c r="I112" s="91"/>
      <c r="J112" s="91"/>
      <c r="K112" s="91"/>
      <c r="L112" s="91"/>
      <c r="M112" s="91"/>
      <c r="N112" s="91"/>
      <c r="O112" s="91"/>
      <c r="P112" s="91"/>
      <c r="Q112" s="91"/>
    </row>
    <row r="113" spans="1:17" ht="16.5" customHeight="1">
      <c r="A113" s="91"/>
      <c r="B113" s="91"/>
      <c r="C113" s="91"/>
      <c r="D113" s="91"/>
      <c r="E113" s="91"/>
      <c r="F113" s="91"/>
      <c r="G113" s="91"/>
      <c r="H113" s="91"/>
      <c r="I113" s="91"/>
      <c r="J113" s="91"/>
      <c r="K113" s="91"/>
      <c r="L113" s="91"/>
      <c r="M113" s="91"/>
      <c r="N113" s="91"/>
      <c r="O113" s="91"/>
      <c r="P113" s="91"/>
      <c r="Q113" s="91"/>
    </row>
    <row r="114" spans="1:17" ht="16.5" customHeight="1">
      <c r="A114" s="91"/>
      <c r="B114" s="91"/>
      <c r="C114" s="91"/>
      <c r="D114" s="91"/>
      <c r="E114" s="91"/>
      <c r="F114" s="91"/>
      <c r="G114" s="91"/>
      <c r="H114" s="91"/>
      <c r="I114" s="91"/>
      <c r="J114" s="91"/>
      <c r="K114" s="91"/>
      <c r="L114" s="91"/>
      <c r="M114" s="91"/>
      <c r="N114" s="91"/>
      <c r="O114" s="91"/>
      <c r="P114" s="91"/>
      <c r="Q114" s="91"/>
    </row>
    <row r="115" spans="1:17" ht="16.5" customHeight="1">
      <c r="A115" s="91"/>
      <c r="B115" s="91"/>
      <c r="C115" s="91"/>
      <c r="D115" s="91"/>
      <c r="E115" s="91"/>
      <c r="F115" s="91"/>
      <c r="G115" s="91"/>
      <c r="H115" s="91"/>
      <c r="I115" s="91"/>
      <c r="J115" s="91"/>
      <c r="K115" s="91"/>
      <c r="L115" s="91"/>
      <c r="M115" s="91"/>
      <c r="N115" s="91"/>
      <c r="O115" s="91"/>
      <c r="P115" s="91"/>
      <c r="Q115" s="91"/>
    </row>
    <row r="116" spans="1:17" ht="16.5" customHeight="1">
      <c r="A116" s="91"/>
      <c r="B116" s="91"/>
      <c r="C116" s="91"/>
      <c r="D116" s="91"/>
      <c r="E116" s="91"/>
      <c r="F116" s="91"/>
      <c r="G116" s="91"/>
      <c r="H116" s="91"/>
      <c r="I116" s="91"/>
      <c r="J116" s="91"/>
      <c r="K116" s="91"/>
      <c r="L116" s="91"/>
      <c r="M116" s="91"/>
      <c r="N116" s="91"/>
      <c r="O116" s="91"/>
      <c r="P116" s="91"/>
      <c r="Q116" s="91"/>
    </row>
    <row r="117" spans="1:17" ht="16.5" customHeight="1">
      <c r="A117" s="91"/>
      <c r="B117" s="91"/>
      <c r="C117" s="91"/>
      <c r="D117" s="91"/>
      <c r="E117" s="91"/>
      <c r="F117" s="91"/>
      <c r="G117" s="91"/>
      <c r="H117" s="91"/>
      <c r="I117" s="91"/>
      <c r="J117" s="91"/>
      <c r="K117" s="91"/>
      <c r="L117" s="91"/>
      <c r="M117" s="91"/>
      <c r="N117" s="91"/>
      <c r="O117" s="91"/>
      <c r="P117" s="91"/>
      <c r="Q117" s="91"/>
    </row>
    <row r="118" spans="1:17" ht="16.5" customHeight="1">
      <c r="A118" s="91"/>
      <c r="B118" s="91"/>
      <c r="C118" s="91"/>
      <c r="D118" s="91"/>
      <c r="E118" s="91"/>
      <c r="F118" s="91"/>
      <c r="G118" s="91"/>
      <c r="H118" s="91"/>
      <c r="I118" s="91"/>
      <c r="J118" s="91"/>
      <c r="K118" s="91"/>
      <c r="L118" s="91"/>
      <c r="M118" s="91"/>
      <c r="N118" s="91"/>
      <c r="O118" s="91"/>
      <c r="P118" s="91"/>
      <c r="Q118" s="91"/>
    </row>
    <row r="119" spans="1:17" ht="16.5" customHeight="1">
      <c r="A119" s="91"/>
      <c r="B119" s="91"/>
      <c r="C119" s="91"/>
      <c r="D119" s="91"/>
      <c r="E119" s="91"/>
      <c r="F119" s="91"/>
      <c r="G119" s="91"/>
      <c r="H119" s="91"/>
      <c r="I119" s="91"/>
      <c r="J119" s="91"/>
      <c r="K119" s="91"/>
      <c r="L119" s="91"/>
      <c r="M119" s="91"/>
      <c r="N119" s="91"/>
      <c r="O119" s="91"/>
      <c r="P119" s="91"/>
      <c r="Q119" s="91"/>
    </row>
    <row r="120" spans="1:17" ht="16.5" customHeight="1">
      <c r="A120" s="91"/>
      <c r="B120" s="91"/>
      <c r="C120" s="91"/>
      <c r="D120" s="91"/>
      <c r="E120" s="91"/>
      <c r="F120" s="91"/>
      <c r="G120" s="91"/>
      <c r="H120" s="91"/>
      <c r="I120" s="91"/>
      <c r="J120" s="91"/>
      <c r="K120" s="91"/>
      <c r="L120" s="91"/>
      <c r="M120" s="91"/>
      <c r="N120" s="91"/>
      <c r="O120" s="91"/>
      <c r="P120" s="91"/>
      <c r="Q120" s="91"/>
    </row>
    <row r="121" spans="1:17" ht="16.5" customHeight="1">
      <c r="A121" s="91"/>
      <c r="B121" s="91"/>
      <c r="C121" s="91"/>
      <c r="D121" s="91"/>
      <c r="E121" s="91"/>
      <c r="F121" s="91"/>
      <c r="G121" s="91"/>
      <c r="H121" s="91"/>
      <c r="I121" s="91"/>
      <c r="J121" s="91"/>
      <c r="K121" s="91"/>
      <c r="L121" s="91"/>
      <c r="M121" s="91"/>
      <c r="N121" s="91"/>
      <c r="O121" s="91"/>
      <c r="P121" s="91"/>
      <c r="Q121" s="91"/>
    </row>
    <row r="122" spans="1:17" ht="16.5" customHeight="1">
      <c r="A122" s="91"/>
      <c r="B122" s="91"/>
      <c r="C122" s="91"/>
      <c r="D122" s="91"/>
      <c r="E122" s="91"/>
      <c r="F122" s="91"/>
      <c r="G122" s="91"/>
      <c r="H122" s="91"/>
      <c r="I122" s="91"/>
      <c r="J122" s="91"/>
      <c r="K122" s="91"/>
      <c r="L122" s="91"/>
      <c r="M122" s="91"/>
      <c r="N122" s="91"/>
      <c r="O122" s="91"/>
      <c r="P122" s="91"/>
      <c r="Q122" s="91"/>
    </row>
    <row r="123" spans="1:17" ht="16.5" customHeight="1">
      <c r="A123" s="91"/>
      <c r="B123" s="91"/>
      <c r="C123" s="91"/>
      <c r="D123" s="91"/>
      <c r="E123" s="91"/>
      <c r="F123" s="91"/>
      <c r="G123" s="91"/>
      <c r="H123" s="91"/>
      <c r="I123" s="91"/>
      <c r="J123" s="91"/>
      <c r="K123" s="91"/>
      <c r="L123" s="91"/>
      <c r="M123" s="91"/>
      <c r="N123" s="91"/>
      <c r="O123" s="91"/>
      <c r="P123" s="91"/>
      <c r="Q123" s="91"/>
    </row>
    <row r="124" spans="1:17" ht="16.5" customHeight="1">
      <c r="A124" s="91"/>
      <c r="B124" s="91"/>
      <c r="C124" s="91"/>
      <c r="D124" s="91"/>
      <c r="E124" s="91"/>
      <c r="F124" s="91"/>
      <c r="G124" s="91"/>
      <c r="H124" s="91"/>
      <c r="I124" s="91"/>
      <c r="J124" s="91"/>
      <c r="K124" s="91"/>
      <c r="L124" s="91"/>
      <c r="M124" s="91"/>
      <c r="N124" s="91"/>
      <c r="O124" s="91"/>
      <c r="P124" s="91"/>
      <c r="Q124" s="91"/>
    </row>
    <row r="125" spans="1:17" ht="16.5" customHeight="1">
      <c r="A125" s="91"/>
      <c r="B125" s="91"/>
      <c r="C125" s="91"/>
      <c r="D125" s="91"/>
      <c r="E125" s="91"/>
      <c r="F125" s="91"/>
      <c r="G125" s="91"/>
      <c r="H125" s="91"/>
      <c r="I125" s="91"/>
      <c r="J125" s="91"/>
      <c r="K125" s="91"/>
      <c r="L125" s="91"/>
      <c r="M125" s="91"/>
      <c r="N125" s="91"/>
      <c r="O125" s="91"/>
      <c r="P125" s="91"/>
      <c r="Q125" s="91"/>
    </row>
    <row r="126" spans="1:17" ht="16.5" customHeight="1">
      <c r="A126" s="91"/>
      <c r="B126" s="91"/>
      <c r="C126" s="91"/>
      <c r="D126" s="91"/>
      <c r="E126" s="91"/>
      <c r="F126" s="91"/>
      <c r="G126" s="91"/>
      <c r="H126" s="91"/>
      <c r="I126" s="91"/>
      <c r="J126" s="91"/>
      <c r="K126" s="91"/>
      <c r="L126" s="91"/>
      <c r="M126" s="91"/>
      <c r="N126" s="91"/>
      <c r="O126" s="91"/>
      <c r="P126" s="91"/>
      <c r="Q126" s="91"/>
    </row>
    <row r="127" spans="1:17" ht="16.5" customHeight="1">
      <c r="A127" s="91"/>
      <c r="B127" s="91"/>
      <c r="C127" s="91"/>
      <c r="D127" s="91"/>
      <c r="E127" s="91"/>
      <c r="F127" s="91"/>
      <c r="G127" s="91"/>
      <c r="H127" s="91"/>
      <c r="I127" s="91"/>
      <c r="J127" s="91"/>
      <c r="K127" s="91"/>
      <c r="L127" s="91"/>
      <c r="M127" s="91"/>
      <c r="N127" s="91"/>
      <c r="O127" s="91"/>
      <c r="P127" s="91"/>
      <c r="Q127" s="91"/>
    </row>
    <row r="128" spans="1:17" ht="16.5" customHeight="1" thickBot="1">
      <c r="A128" s="91"/>
      <c r="B128" s="91"/>
      <c r="C128" s="91"/>
      <c r="D128" s="91"/>
      <c r="E128" s="91"/>
      <c r="F128" s="91"/>
      <c r="G128" s="91"/>
      <c r="H128" s="91"/>
      <c r="I128" s="91"/>
      <c r="J128" s="91"/>
      <c r="K128" s="91"/>
      <c r="L128" s="91"/>
      <c r="M128" s="91"/>
      <c r="N128" s="91"/>
      <c r="O128" s="91"/>
      <c r="P128" s="91"/>
      <c r="Q128" s="91"/>
    </row>
    <row r="129" spans="1:17" ht="23.25" customHeight="1">
      <c r="A129" s="176" t="s">
        <v>118</v>
      </c>
      <c r="B129" s="177"/>
      <c r="C129" s="177"/>
      <c r="D129" s="177"/>
      <c r="E129" s="177"/>
      <c r="F129" s="177"/>
      <c r="G129" s="177"/>
      <c r="H129" s="177"/>
      <c r="I129" s="177"/>
      <c r="J129" s="177"/>
      <c r="K129" s="177"/>
      <c r="L129" s="177"/>
      <c r="M129" s="177"/>
      <c r="N129" s="177"/>
      <c r="O129" s="177"/>
      <c r="P129" s="177"/>
      <c r="Q129" s="178"/>
    </row>
    <row r="130" spans="1:17" ht="23.25" customHeight="1">
      <c r="A130" s="179"/>
      <c r="B130" s="180"/>
      <c r="C130" s="180"/>
      <c r="D130" s="180"/>
      <c r="E130" s="180"/>
      <c r="F130" s="180"/>
      <c r="G130" s="180"/>
      <c r="H130" s="180"/>
      <c r="I130" s="180"/>
      <c r="J130" s="180"/>
      <c r="K130" s="180"/>
      <c r="L130" s="180"/>
      <c r="M130" s="180"/>
      <c r="N130" s="180"/>
      <c r="O130" s="180"/>
      <c r="P130" s="180"/>
      <c r="Q130" s="181"/>
    </row>
    <row r="131" spans="1:17" ht="23.25" customHeight="1" thickBot="1">
      <c r="A131" s="182"/>
      <c r="B131" s="183"/>
      <c r="C131" s="183"/>
      <c r="D131" s="183"/>
      <c r="E131" s="183"/>
      <c r="F131" s="183"/>
      <c r="G131" s="183"/>
      <c r="H131" s="183"/>
      <c r="I131" s="183"/>
      <c r="J131" s="183"/>
      <c r="K131" s="183"/>
      <c r="L131" s="183"/>
      <c r="M131" s="183"/>
      <c r="N131" s="183"/>
      <c r="O131" s="183"/>
      <c r="P131" s="183"/>
      <c r="Q131" s="184"/>
    </row>
    <row r="132" spans="1:17" s="106" customFormat="1" ht="23.25" customHeight="1">
      <c r="A132" s="152"/>
      <c r="B132" s="152"/>
      <c r="C132" s="152"/>
      <c r="D132" s="152"/>
      <c r="E132" s="152"/>
      <c r="F132" s="152"/>
      <c r="G132" s="152"/>
      <c r="H132" s="152"/>
      <c r="I132" s="152"/>
      <c r="J132" s="152"/>
      <c r="K132" s="152"/>
      <c r="L132" s="152"/>
      <c r="M132" s="152"/>
      <c r="N132" s="152"/>
      <c r="O132" s="152"/>
      <c r="P132" s="152"/>
      <c r="Q132" s="152"/>
    </row>
    <row r="133" spans="1:17" ht="16.5" customHeight="1">
      <c r="A133" s="91"/>
      <c r="B133" s="245" t="s">
        <v>49</v>
      </c>
      <c r="C133" s="245"/>
      <c r="D133" s="245"/>
      <c r="E133" s="245"/>
      <c r="F133" s="246"/>
      <c r="G133" s="247"/>
      <c r="H133" s="248" t="s">
        <v>50</v>
      </c>
      <c r="I133" s="248"/>
      <c r="J133" s="248"/>
      <c r="K133" s="248"/>
      <c r="L133" s="91"/>
      <c r="M133" s="91"/>
      <c r="N133" s="91"/>
      <c r="O133" s="91"/>
      <c r="P133" s="91"/>
      <c r="Q133" s="91"/>
    </row>
    <row r="134" spans="1:17" ht="16.5" customHeight="1">
      <c r="A134" s="91"/>
      <c r="B134" s="248" t="s">
        <v>93</v>
      </c>
      <c r="C134" s="248"/>
      <c r="D134" s="248"/>
      <c r="E134" s="248"/>
      <c r="F134" s="248"/>
      <c r="G134" s="248"/>
      <c r="H134" s="248"/>
      <c r="I134" s="248"/>
      <c r="J134" s="248"/>
      <c r="K134" s="248"/>
      <c r="L134" s="248"/>
      <c r="M134" s="248"/>
      <c r="N134" s="248"/>
      <c r="O134" s="248"/>
      <c r="P134" s="91"/>
      <c r="Q134" s="91"/>
    </row>
    <row r="135" spans="1:17" ht="16.5" customHeight="1">
      <c r="A135" s="91"/>
      <c r="B135" s="248"/>
      <c r="C135" s="248"/>
      <c r="D135" s="248"/>
      <c r="E135" s="248"/>
      <c r="F135" s="248"/>
      <c r="G135" s="248"/>
      <c r="H135" s="248"/>
      <c r="I135" s="248"/>
      <c r="J135" s="248"/>
      <c r="K135" s="248"/>
      <c r="L135" s="248"/>
      <c r="M135" s="248"/>
      <c r="N135" s="248"/>
      <c r="O135" s="248"/>
      <c r="P135" s="91"/>
      <c r="Q135" s="91"/>
    </row>
    <row r="136" spans="1:17" ht="16.5" customHeight="1" thickBot="1">
      <c r="A136" s="91"/>
      <c r="B136" s="91"/>
      <c r="C136" s="91"/>
      <c r="D136" s="91"/>
      <c r="E136" s="91"/>
      <c r="F136" s="91"/>
      <c r="G136" s="91"/>
      <c r="H136" s="91"/>
      <c r="I136" s="91"/>
      <c r="J136" s="91"/>
      <c r="K136" s="91"/>
      <c r="L136" s="91"/>
      <c r="M136" s="91"/>
      <c r="N136" s="91"/>
      <c r="O136" s="91"/>
      <c r="P136" s="91"/>
      <c r="Q136" s="91"/>
    </row>
    <row r="137" spans="1:17" ht="16.5" customHeight="1">
      <c r="A137" s="249" t="s">
        <v>45</v>
      </c>
      <c r="B137" s="250"/>
      <c r="C137" s="250"/>
      <c r="D137" s="250"/>
      <c r="E137" s="250"/>
      <c r="F137" s="250"/>
      <c r="G137" s="250"/>
      <c r="H137" s="250"/>
      <c r="I137" s="250"/>
      <c r="J137" s="250"/>
      <c r="K137" s="250"/>
      <c r="L137" s="250"/>
      <c r="M137" s="250"/>
      <c r="N137" s="250"/>
      <c r="O137" s="250"/>
      <c r="P137" s="250"/>
      <c r="Q137" s="251"/>
    </row>
    <row r="138" spans="1:17" ht="16.5" customHeight="1">
      <c r="A138" s="252"/>
      <c r="B138" s="253"/>
      <c r="C138" s="253"/>
      <c r="D138" s="253"/>
      <c r="E138" s="253"/>
      <c r="F138" s="253"/>
      <c r="G138" s="253"/>
      <c r="H138" s="253"/>
      <c r="I138" s="253"/>
      <c r="J138" s="253"/>
      <c r="K138" s="253"/>
      <c r="L138" s="253"/>
      <c r="M138" s="253"/>
      <c r="N138" s="253"/>
      <c r="O138" s="253"/>
      <c r="P138" s="253"/>
      <c r="Q138" s="254"/>
    </row>
    <row r="139" spans="1:17" ht="16.5" customHeight="1">
      <c r="A139" s="252"/>
      <c r="B139" s="253"/>
      <c r="C139" s="253"/>
      <c r="D139" s="253"/>
      <c r="E139" s="253"/>
      <c r="F139" s="253"/>
      <c r="G139" s="253"/>
      <c r="H139" s="253"/>
      <c r="I139" s="253"/>
      <c r="J139" s="253"/>
      <c r="K139" s="253"/>
      <c r="L139" s="253"/>
      <c r="M139" s="253"/>
      <c r="N139" s="253"/>
      <c r="O139" s="253"/>
      <c r="P139" s="253"/>
      <c r="Q139" s="254"/>
    </row>
    <row r="140" spans="1:17">
      <c r="A140" s="252"/>
      <c r="B140" s="253"/>
      <c r="C140" s="253"/>
      <c r="D140" s="253"/>
      <c r="E140" s="253"/>
      <c r="F140" s="253"/>
      <c r="G140" s="253"/>
      <c r="H140" s="253"/>
      <c r="I140" s="253"/>
      <c r="J140" s="253"/>
      <c r="K140" s="253"/>
      <c r="L140" s="253"/>
      <c r="M140" s="253"/>
      <c r="N140" s="253"/>
      <c r="O140" s="253"/>
      <c r="P140" s="253"/>
      <c r="Q140" s="254"/>
    </row>
    <row r="141" spans="1:17" ht="12.75" thickBot="1">
      <c r="A141" s="255"/>
      <c r="B141" s="256"/>
      <c r="C141" s="256"/>
      <c r="D141" s="256"/>
      <c r="E141" s="256"/>
      <c r="F141" s="256"/>
      <c r="G141" s="256"/>
      <c r="H141" s="256"/>
      <c r="I141" s="256"/>
      <c r="J141" s="256"/>
      <c r="K141" s="256"/>
      <c r="L141" s="256"/>
      <c r="M141" s="256"/>
      <c r="N141" s="256"/>
      <c r="O141" s="256"/>
      <c r="P141" s="256"/>
      <c r="Q141" s="257"/>
    </row>
    <row r="142" spans="1:17">
      <c r="A142" s="91"/>
      <c r="B142" s="91"/>
      <c r="C142" s="91"/>
      <c r="D142" s="91"/>
      <c r="E142" s="91"/>
      <c r="F142" s="91"/>
      <c r="G142" s="91"/>
      <c r="H142" s="91"/>
      <c r="I142" s="91"/>
      <c r="J142" s="91"/>
      <c r="K142" s="91"/>
      <c r="L142" s="91"/>
      <c r="M142" s="91"/>
      <c r="N142" s="91"/>
      <c r="O142" s="91"/>
      <c r="P142" s="91"/>
      <c r="Q142" s="91"/>
    </row>
    <row r="143" spans="1:17" ht="17.25">
      <c r="A143" s="4" t="s">
        <v>58</v>
      </c>
      <c r="B143" s="4"/>
      <c r="G143" s="55"/>
      <c r="H143" s="55"/>
      <c r="I143" s="55"/>
      <c r="J143" s="55"/>
      <c r="K143" s="55"/>
      <c r="L143" s="55"/>
      <c r="M143" s="55"/>
      <c r="N143" s="55"/>
      <c r="O143" s="55"/>
      <c r="P143" s="55"/>
    </row>
    <row r="144" spans="1:17" ht="12.75" customHeight="1">
      <c r="A144" s="4"/>
      <c r="B144" s="4"/>
      <c r="G144" s="55"/>
      <c r="H144" s="55"/>
      <c r="I144" s="55"/>
      <c r="J144" s="55"/>
      <c r="K144" s="55"/>
      <c r="L144" s="55"/>
      <c r="M144" s="55"/>
      <c r="N144" s="55"/>
      <c r="O144" s="55"/>
      <c r="P144" s="55"/>
    </row>
    <row r="145" spans="1:25" s="9" customFormat="1" ht="15.75" customHeight="1" thickBot="1">
      <c r="A145" s="147"/>
      <c r="B145" s="147"/>
      <c r="C145" s="148"/>
      <c r="D145" s="148"/>
      <c r="E145" s="148"/>
      <c r="F145" s="148"/>
      <c r="G145" s="149"/>
      <c r="H145" s="149"/>
      <c r="I145" s="149"/>
      <c r="J145" s="149"/>
      <c r="K145" s="149"/>
      <c r="L145" s="149"/>
      <c r="M145" s="149"/>
      <c r="N145" s="149"/>
      <c r="O145" s="149"/>
      <c r="P145" s="149"/>
      <c r="Q145" s="148"/>
      <c r="R145" s="132" t="str">
        <f>IF(M148="","",MATCH(M148,$M$50:$M$62,1))</f>
        <v/>
      </c>
    </row>
    <row r="146" spans="1:25" s="9" customFormat="1" ht="12.75" customHeight="1" thickBot="1">
      <c r="A146" s="258" t="s">
        <v>91</v>
      </c>
      <c r="B146" s="259"/>
      <c r="C146" s="259"/>
      <c r="D146" s="97"/>
      <c r="E146" s="98" t="str">
        <f>IF(D146="","","～")</f>
        <v/>
      </c>
      <c r="F146" s="99"/>
      <c r="G146" s="55"/>
      <c r="H146" s="55"/>
      <c r="I146" s="55"/>
      <c r="J146" s="55"/>
      <c r="K146" s="55"/>
      <c r="L146" s="55"/>
      <c r="M146" s="55"/>
      <c r="N146" s="55"/>
      <c r="O146" s="55"/>
      <c r="P146" s="55"/>
      <c r="Q146" s="93"/>
      <c r="R146" s="132" t="str">
        <f>IF(M149="","",MATCH(M149,$M$50:$M$62,1))</f>
        <v/>
      </c>
      <c r="T146" s="93"/>
      <c r="U146" s="93"/>
      <c r="V146" s="93"/>
      <c r="W146" s="93"/>
      <c r="X146" s="93"/>
      <c r="Y146" s="93"/>
    </row>
    <row r="147" spans="1:25" s="9" customFormat="1" ht="12.75" customHeight="1">
      <c r="A147" s="133" t="s">
        <v>29</v>
      </c>
      <c r="B147" s="134" t="s">
        <v>72</v>
      </c>
      <c r="C147" s="243" t="s">
        <v>28</v>
      </c>
      <c r="D147" s="243"/>
      <c r="E147" s="243"/>
      <c r="F147" s="243"/>
      <c r="G147" s="243"/>
      <c r="H147" s="135" t="s">
        <v>27</v>
      </c>
      <c r="I147" s="136" t="s">
        <v>86</v>
      </c>
      <c r="J147" s="244" t="s">
        <v>71</v>
      </c>
      <c r="K147" s="244"/>
      <c r="L147" s="244"/>
      <c r="M147" s="136" t="s">
        <v>80</v>
      </c>
      <c r="N147" s="136" t="s">
        <v>82</v>
      </c>
      <c r="O147" s="136" t="s">
        <v>73</v>
      </c>
      <c r="P147" s="136" t="s">
        <v>90</v>
      </c>
      <c r="Q147" s="137" t="s">
        <v>74</v>
      </c>
      <c r="R147" s="132" t="str">
        <f>IF(M150="","",MATCH(M150,$M$50:$M$62,1))</f>
        <v/>
      </c>
    </row>
    <row r="148" spans="1:25" s="9" customFormat="1" ht="12.75" customHeight="1">
      <c r="A148" s="109"/>
      <c r="B148" s="110"/>
      <c r="C148" s="210"/>
      <c r="D148" s="210"/>
      <c r="E148" s="210"/>
      <c r="F148" s="210"/>
      <c r="G148" s="210"/>
      <c r="H148" s="142"/>
      <c r="I148" s="142"/>
      <c r="J148" s="143"/>
      <c r="K148" s="45" t="str">
        <f>IF(L148="","","～")</f>
        <v/>
      </c>
      <c r="L148" s="143"/>
      <c r="M148" s="111"/>
      <c r="N148" s="111"/>
      <c r="O148" s="42" t="str">
        <f>IF(R145="","",VLOOKUP(R145,$L$50:$P$62,5,TRUE))</f>
        <v/>
      </c>
      <c r="P148" s="42" t="str">
        <f>IF(M148="","",ROUND(SUM(I148)/M148,1))</f>
        <v/>
      </c>
      <c r="Q148" s="138" t="str">
        <f>IF(O148="","",ROUND(P148*O148,1))</f>
        <v/>
      </c>
      <c r="R148" s="132" t="str">
        <f>IF(M151="","",MATCH(M151,$M$50:$M$62,1))</f>
        <v/>
      </c>
    </row>
    <row r="149" spans="1:25" s="9" customFormat="1" ht="12.75" customHeight="1">
      <c r="A149" s="109"/>
      <c r="B149" s="110"/>
      <c r="C149" s="210"/>
      <c r="D149" s="210"/>
      <c r="E149" s="210"/>
      <c r="F149" s="210"/>
      <c r="G149" s="210"/>
      <c r="H149" s="111"/>
      <c r="I149" s="111"/>
      <c r="J149" s="112"/>
      <c r="K149" s="45" t="str">
        <f t="shared" ref="K149:K152" si="0">IF(L149="","","～")</f>
        <v/>
      </c>
      <c r="L149" s="112"/>
      <c r="M149" s="111"/>
      <c r="N149" s="111"/>
      <c r="O149" s="42" t="str">
        <f>IF(R146="","",VLOOKUP(R146,$L$50:$P$62,5,TRUE))</f>
        <v/>
      </c>
      <c r="P149" s="42" t="str">
        <f>IF(M149="","",ROUND(SUM(I148:I149)/M149,1))</f>
        <v/>
      </c>
      <c r="Q149" s="138" t="str">
        <f t="shared" ref="Q149:Q152" si="1">IF(O149="","",ROUND(P149*O149,1))</f>
        <v/>
      </c>
      <c r="R149" s="132" t="str">
        <f>IF(M152="","",MATCH(M152,$M$50:$M$62,1))</f>
        <v/>
      </c>
    </row>
    <row r="150" spans="1:25" s="9" customFormat="1" ht="12.75" customHeight="1">
      <c r="A150" s="109"/>
      <c r="B150" s="110"/>
      <c r="C150" s="210"/>
      <c r="D150" s="210"/>
      <c r="E150" s="210"/>
      <c r="F150" s="210"/>
      <c r="G150" s="210"/>
      <c r="H150" s="111"/>
      <c r="I150" s="111"/>
      <c r="J150" s="111"/>
      <c r="K150" s="45" t="str">
        <f t="shared" si="0"/>
        <v/>
      </c>
      <c r="L150" s="111"/>
      <c r="M150" s="111"/>
      <c r="N150" s="111"/>
      <c r="O150" s="42" t="str">
        <f>IF(R147="","",VLOOKUP(R147,$L$50:$P$62,5,TRUE))</f>
        <v/>
      </c>
      <c r="P150" s="42" t="str">
        <f>IF(M150="","",ROUND(SUM(I147:I150)/M150,1))</f>
        <v/>
      </c>
      <c r="Q150" s="138" t="str">
        <f t="shared" si="1"/>
        <v/>
      </c>
      <c r="R150" s="73"/>
    </row>
    <row r="151" spans="1:25" ht="12.75" customHeight="1">
      <c r="A151" s="109"/>
      <c r="B151" s="110"/>
      <c r="C151" s="210"/>
      <c r="D151" s="210"/>
      <c r="E151" s="210"/>
      <c r="F151" s="210"/>
      <c r="G151" s="210"/>
      <c r="H151" s="111"/>
      <c r="I151" s="111"/>
      <c r="J151" s="111"/>
      <c r="K151" s="45" t="str">
        <f t="shared" si="0"/>
        <v/>
      </c>
      <c r="L151" s="111"/>
      <c r="M151" s="111"/>
      <c r="N151" s="111"/>
      <c r="O151" s="42" t="str">
        <f>IF(R148="","",VLOOKUP(R148,$L$50:$P$62,5,TRUE))</f>
        <v/>
      </c>
      <c r="P151" s="42" t="str">
        <f>IF(M151="","",ROUND(SUM(I148:I151)/M151,1))</f>
        <v/>
      </c>
      <c r="Q151" s="138" t="str">
        <f t="shared" si="1"/>
        <v/>
      </c>
    </row>
    <row r="152" spans="1:25" ht="12.75" customHeight="1" thickBot="1">
      <c r="A152" s="144"/>
      <c r="B152" s="145"/>
      <c r="C152" s="276"/>
      <c r="D152" s="276"/>
      <c r="E152" s="276"/>
      <c r="F152" s="276"/>
      <c r="G152" s="276"/>
      <c r="H152" s="146"/>
      <c r="I152" s="146"/>
      <c r="J152" s="146"/>
      <c r="K152" s="74" t="str">
        <f t="shared" si="0"/>
        <v/>
      </c>
      <c r="L152" s="146"/>
      <c r="M152" s="146"/>
      <c r="N152" s="146"/>
      <c r="O152" s="139" t="str">
        <f>IF(R149="","",VLOOKUP(R149,$L$50:$P$62,5,TRUE))</f>
        <v/>
      </c>
      <c r="P152" s="139" t="str">
        <f>IF(M152="","",ROUND(SUM(I148:I152)/M152,1))</f>
        <v/>
      </c>
      <c r="Q152" s="140" t="str">
        <f t="shared" si="1"/>
        <v/>
      </c>
    </row>
    <row r="153" spans="1:25" ht="12.75" customHeight="1">
      <c r="A153" s="277" t="s">
        <v>35</v>
      </c>
      <c r="B153" s="278"/>
      <c r="C153" s="278"/>
      <c r="D153" s="278"/>
      <c r="E153" s="278"/>
      <c r="F153" s="141">
        <f>COUNTA(A148:A152)</f>
        <v>0</v>
      </c>
      <c r="G153" s="141" t="s">
        <v>34</v>
      </c>
      <c r="H153" s="279">
        <f>SUM(I148:I152)</f>
        <v>0</v>
      </c>
      <c r="I153" s="280"/>
      <c r="J153" s="130"/>
      <c r="K153" s="130"/>
      <c r="L153" s="131"/>
      <c r="M153" s="131"/>
      <c r="N153" s="78"/>
      <c r="O153" s="78"/>
      <c r="P153" s="78"/>
      <c r="Q153" s="78"/>
    </row>
    <row r="154" spans="1:25" ht="12.75" customHeight="1">
      <c r="A154" s="281" t="s">
        <v>88</v>
      </c>
      <c r="B154" s="282"/>
      <c r="C154" s="282"/>
      <c r="D154" s="282"/>
      <c r="E154" s="282"/>
      <c r="F154" s="282"/>
      <c r="G154" s="282"/>
      <c r="H154" s="283" t="str">
        <f>IF(H153=0,"",ROUND(H153/F153,1))</f>
        <v/>
      </c>
      <c r="I154" s="284"/>
    </row>
    <row r="155" spans="1:25" ht="12.75" customHeight="1">
      <c r="A155" s="285" t="s">
        <v>77</v>
      </c>
      <c r="B155" s="286"/>
      <c r="C155" s="286"/>
      <c r="D155" s="286"/>
      <c r="E155" s="286"/>
      <c r="F155" s="286"/>
      <c r="G155" s="286"/>
      <c r="H155" s="287" t="str">
        <f>IF(F153=0,"",VLOOKUP(F153,$L$50:$P$62,5,TRUE))</f>
        <v/>
      </c>
      <c r="I155" s="288"/>
    </row>
    <row r="156" spans="1:25" ht="12.75" customHeight="1" thickBot="1">
      <c r="A156" s="260" t="s">
        <v>76</v>
      </c>
      <c r="B156" s="261"/>
      <c r="C156" s="261"/>
      <c r="D156" s="261"/>
      <c r="E156" s="261"/>
      <c r="F156" s="261"/>
      <c r="G156" s="261"/>
      <c r="H156" s="262" t="str">
        <f>IF(H154="","",ROUND(H154*H155,1))</f>
        <v/>
      </c>
      <c r="I156" s="263"/>
      <c r="J156" s="55"/>
      <c r="K156" s="55"/>
      <c r="L156" s="55"/>
      <c r="M156" s="55"/>
      <c r="N156" s="55"/>
      <c r="O156" s="55"/>
      <c r="P156" s="55"/>
      <c r="Q156" s="91"/>
    </row>
    <row r="157" spans="1:25" ht="12.75" customHeight="1">
      <c r="A157" s="20"/>
      <c r="B157" s="20"/>
      <c r="C157" s="20"/>
      <c r="D157" s="20"/>
      <c r="E157" s="20"/>
      <c r="F157" s="20"/>
      <c r="G157" s="20"/>
      <c r="H157" s="69"/>
      <c r="I157" s="69"/>
      <c r="J157" s="55"/>
      <c r="K157" s="55"/>
      <c r="L157" s="55"/>
      <c r="M157" s="55"/>
      <c r="N157" s="55"/>
      <c r="O157" s="55"/>
      <c r="P157" s="55"/>
      <c r="Q157" s="91"/>
    </row>
    <row r="158" spans="1:25" ht="12.75" customHeight="1" thickBot="1">
      <c r="A158" s="20"/>
      <c r="B158" s="20"/>
      <c r="C158" s="20"/>
      <c r="D158" s="20"/>
      <c r="E158" s="20"/>
      <c r="F158" s="20"/>
      <c r="G158" s="20"/>
      <c r="H158" s="69"/>
      <c r="I158" s="69"/>
      <c r="J158" s="55"/>
      <c r="K158" s="55"/>
      <c r="L158" s="55"/>
      <c r="M158" s="55"/>
      <c r="N158" s="55"/>
      <c r="O158" s="55"/>
      <c r="P158" s="55"/>
      <c r="Q158" s="91"/>
    </row>
    <row r="159" spans="1:25" ht="12.75" customHeight="1">
      <c r="A159" s="264" t="s">
        <v>19</v>
      </c>
      <c r="B159" s="265"/>
      <c r="C159" s="265"/>
      <c r="D159" s="265"/>
      <c r="E159" s="265"/>
      <c r="F159" s="266"/>
      <c r="G159" s="78"/>
      <c r="H159" s="79"/>
      <c r="I159" s="9"/>
      <c r="J159" s="9"/>
    </row>
    <row r="160" spans="1:25" ht="12.75" customHeight="1" thickBot="1">
      <c r="A160" s="267" t="s">
        <v>21</v>
      </c>
      <c r="B160" s="268"/>
      <c r="C160" s="268"/>
      <c r="D160" s="54" t="str">
        <f>IF(J148="","",J148)</f>
        <v/>
      </c>
      <c r="E160" s="74" t="str">
        <f>IF(D160="","","～")</f>
        <v/>
      </c>
      <c r="F160" s="80" t="str">
        <f>IF(L148="","",L148)</f>
        <v/>
      </c>
      <c r="G160" s="83"/>
      <c r="H160" s="128"/>
      <c r="J160" s="269" t="s">
        <v>3</v>
      </c>
      <c r="K160" s="269"/>
      <c r="L160" s="93">
        <v>110</v>
      </c>
    </row>
    <row r="161" spans="1:17" ht="12.75" customHeight="1">
      <c r="A161" s="270" t="s">
        <v>79</v>
      </c>
      <c r="B161" s="271"/>
      <c r="C161" s="271"/>
      <c r="D161" s="271"/>
      <c r="E161" s="271"/>
      <c r="F161" s="271"/>
      <c r="G161" s="271"/>
      <c r="H161" s="271"/>
      <c r="I161" s="271"/>
      <c r="J161" s="271"/>
      <c r="K161" s="271"/>
      <c r="L161" s="271"/>
      <c r="M161" s="271"/>
      <c r="N161" s="271"/>
      <c r="O161" s="271"/>
      <c r="P161" s="271"/>
      <c r="Q161" s="272"/>
    </row>
    <row r="162" spans="1:17" ht="12.75" customHeight="1">
      <c r="A162" s="273"/>
      <c r="B162" s="274"/>
      <c r="C162" s="274"/>
      <c r="D162" s="274"/>
      <c r="E162" s="274"/>
      <c r="F162" s="274"/>
      <c r="G162" s="274"/>
      <c r="H162" s="274"/>
      <c r="I162" s="274"/>
      <c r="J162" s="274"/>
      <c r="K162" s="274"/>
      <c r="L162" s="274"/>
      <c r="M162" s="274"/>
      <c r="N162" s="274"/>
      <c r="O162" s="274"/>
      <c r="P162" s="274"/>
      <c r="Q162" s="275"/>
    </row>
    <row r="163" spans="1:17" ht="12.75" customHeight="1">
      <c r="A163" s="273"/>
      <c r="B163" s="274"/>
      <c r="C163" s="274"/>
      <c r="D163" s="274"/>
      <c r="E163" s="274"/>
      <c r="F163" s="274"/>
      <c r="G163" s="274"/>
      <c r="H163" s="274"/>
      <c r="I163" s="274"/>
      <c r="J163" s="274"/>
      <c r="K163" s="274"/>
      <c r="L163" s="274"/>
      <c r="M163" s="274"/>
      <c r="N163" s="274"/>
      <c r="O163" s="274"/>
      <c r="P163" s="274"/>
      <c r="Q163" s="275"/>
    </row>
    <row r="164" spans="1:17" ht="12.75" customHeight="1">
      <c r="A164" s="295" t="s">
        <v>4</v>
      </c>
      <c r="B164" s="296"/>
      <c r="C164" s="296"/>
      <c r="D164" s="289" t="s">
        <v>30</v>
      </c>
      <c r="E164" s="289" t="s">
        <v>31</v>
      </c>
      <c r="F164" s="289" t="s">
        <v>5</v>
      </c>
      <c r="G164" s="289" t="s">
        <v>6</v>
      </c>
      <c r="H164" s="289" t="s">
        <v>7</v>
      </c>
      <c r="I164" s="289" t="s">
        <v>8</v>
      </c>
      <c r="J164" s="289" t="s">
        <v>9</v>
      </c>
      <c r="K164" s="289"/>
      <c r="L164" s="290" t="s">
        <v>10</v>
      </c>
      <c r="M164" s="290"/>
      <c r="N164" s="290" t="s">
        <v>11</v>
      </c>
      <c r="O164" s="290"/>
      <c r="P164" s="290" t="s">
        <v>12</v>
      </c>
      <c r="Q164" s="291"/>
    </row>
    <row r="165" spans="1:17" ht="12.75" customHeight="1">
      <c r="A165" s="295"/>
      <c r="B165" s="296"/>
      <c r="C165" s="296"/>
      <c r="D165" s="289"/>
      <c r="E165" s="289"/>
      <c r="F165" s="289"/>
      <c r="G165" s="289"/>
      <c r="H165" s="289"/>
      <c r="I165" s="289"/>
      <c r="J165" s="289"/>
      <c r="K165" s="289"/>
      <c r="L165" s="290"/>
      <c r="M165" s="290"/>
      <c r="N165" s="290"/>
      <c r="O165" s="290"/>
      <c r="P165" s="290"/>
      <c r="Q165" s="291"/>
    </row>
    <row r="166" spans="1:17" ht="12.75" customHeight="1">
      <c r="A166" s="292" t="s">
        <v>18</v>
      </c>
      <c r="B166" s="293"/>
      <c r="C166" s="293"/>
      <c r="D166" s="293"/>
      <c r="E166" s="293"/>
      <c r="F166" s="293"/>
      <c r="G166" s="293"/>
      <c r="H166" s="293"/>
      <c r="I166" s="293"/>
      <c r="J166" s="293"/>
      <c r="K166" s="293"/>
      <c r="L166" s="293"/>
      <c r="M166" s="293"/>
      <c r="N166" s="293"/>
      <c r="O166" s="293"/>
      <c r="P166" s="210"/>
      <c r="Q166" s="294"/>
    </row>
    <row r="167" spans="1:17" ht="12.75" customHeight="1">
      <c r="A167" s="126"/>
      <c r="B167" s="45" t="str">
        <f>IF(A167="","","～")</f>
        <v/>
      </c>
      <c r="C167" s="125"/>
      <c r="D167" s="81" t="str">
        <f>P148</f>
        <v/>
      </c>
      <c r="E167" s="6" t="str">
        <f>IF(A167="","",ROUND(D167/60,2))</f>
        <v/>
      </c>
      <c r="F167" s="127"/>
      <c r="G167" s="10" t="str">
        <f>IF(F167="","",ROUND(D167/1000/60/((F167/1000)^2*PI()/4),2))</f>
        <v/>
      </c>
      <c r="H167" s="10" t="str">
        <f>IF(I167="","",ROUND(J167/I167*1000,0))</f>
        <v/>
      </c>
      <c r="I167" s="127"/>
      <c r="J167" s="297" t="str">
        <f>IF(F167="","",ROUND(IF(F167&lt;=50,(0.0126+((0.01739-0.1087*(F167/1000))/(G167)^(1/2)))*(I167/(F167/1000))*(G167^2/(2*9.8)),10.666*$L$156^(-1.85)*(F167/1000)^(-4.87)*(D167/(1000*60))^1.85*I167),3))</f>
        <v/>
      </c>
      <c r="K167" s="297"/>
      <c r="L167" s="298"/>
      <c r="M167" s="298"/>
      <c r="N167" s="298"/>
      <c r="O167" s="298"/>
      <c r="P167" s="299" t="str">
        <f>IF(A167="","",J167+L167+N167)</f>
        <v/>
      </c>
      <c r="Q167" s="300"/>
    </row>
    <row r="168" spans="1:17" ht="12.75" customHeight="1">
      <c r="A168" s="126"/>
      <c r="B168" s="11" t="str">
        <f t="shared" ref="B168:B170" si="2">IF(A168="","","～")</f>
        <v/>
      </c>
      <c r="C168" s="125"/>
      <c r="D168" s="6" t="str">
        <f>IF(A168="","",$D166)</f>
        <v/>
      </c>
      <c r="E168" s="6" t="str">
        <f t="shared" ref="E168:E170" si="3">IF(A168="","",ROUND(D168/60,2))</f>
        <v/>
      </c>
      <c r="F168" s="127"/>
      <c r="G168" s="10" t="str">
        <f>IF(F168="","",ROUND(D168/1000/60/((F168/1000)^2*PI()/4),2))</f>
        <v/>
      </c>
      <c r="H168" s="10" t="str">
        <f t="shared" ref="H168:H170" si="4">IF(I168="","",ROUND(J168/I168*1000,0))</f>
        <v/>
      </c>
      <c r="I168" s="127"/>
      <c r="J168" s="297" t="str">
        <f>IF(F168="","",ROUND(IF(F168&lt;=50,(0.0126+((0.01739-0.1087*(F168/1000))/(G168)^(1/2)))*(I168/(F168/1000))*(G168^2/(2*9.8)),10.666*$L$156^(-1.85)*(F168/1000)^(-4.87)*(D168/(1000*60))^1.85*I168),3))</f>
        <v/>
      </c>
      <c r="K168" s="297"/>
      <c r="L168" s="298"/>
      <c r="M168" s="298"/>
      <c r="N168" s="298"/>
      <c r="O168" s="298"/>
      <c r="P168" s="299" t="str">
        <f>IF(A168="","",J168+L168+N168)</f>
        <v/>
      </c>
      <c r="Q168" s="300"/>
    </row>
    <row r="169" spans="1:17" ht="12.75" customHeight="1">
      <c r="A169" s="126"/>
      <c r="B169" s="11" t="str">
        <f t="shared" si="2"/>
        <v/>
      </c>
      <c r="C169" s="125"/>
      <c r="D169" s="6" t="str">
        <f>IF(A169="","",$D167)</f>
        <v/>
      </c>
      <c r="E169" s="6" t="str">
        <f t="shared" si="3"/>
        <v/>
      </c>
      <c r="F169" s="127"/>
      <c r="G169" s="10" t="str">
        <f>IF(F169="","",ROUND(D169/1000/60/((F169/1000)^2*PI()/4),2))</f>
        <v/>
      </c>
      <c r="H169" s="10" t="str">
        <f t="shared" si="4"/>
        <v/>
      </c>
      <c r="I169" s="127"/>
      <c r="J169" s="297" t="str">
        <f>IF(F169="","",ROUND(IF(F169&lt;=50,(0.0126+((0.01739-0.1087*(F169/1000))/(G169)^(1/2)))*(I169/(F169/1000))*(G169^2/(2*9.8)),10.666*$L$156^(-1.85)*(F169/1000)^(-4.87)*(D169/(1000*60))^1.85*I169),3))</f>
        <v/>
      </c>
      <c r="K169" s="297"/>
      <c r="L169" s="298"/>
      <c r="M169" s="298"/>
      <c r="N169" s="298"/>
      <c r="O169" s="298"/>
      <c r="P169" s="299" t="str">
        <f>IF(A169="","",J169+L169+N169)</f>
        <v/>
      </c>
      <c r="Q169" s="300"/>
    </row>
    <row r="170" spans="1:17" ht="12.75" customHeight="1">
      <c r="A170" s="126"/>
      <c r="B170" s="11" t="str">
        <f t="shared" si="2"/>
        <v/>
      </c>
      <c r="C170" s="125"/>
      <c r="D170" s="6" t="str">
        <f>IF(A170="","",#REF!)</f>
        <v/>
      </c>
      <c r="E170" s="6" t="str">
        <f t="shared" si="3"/>
        <v/>
      </c>
      <c r="F170" s="127"/>
      <c r="G170" s="10" t="str">
        <f>IF(F170="","",ROUND(D170/1000/60/((F170/1000)^2*PI()/4),2))</f>
        <v/>
      </c>
      <c r="H170" s="10" t="str">
        <f t="shared" si="4"/>
        <v/>
      </c>
      <c r="I170" s="127"/>
      <c r="J170" s="297" t="str">
        <f>IF(F170="","",ROUND(IF(F170&lt;=50,(0.0126+((0.01739-0.1087*(F170/1000))/(G170)^(1/2)))*(I170/(F170/1000))*(G170^2/(2*9.8)),10.666*$L$160^(-1.85)*(F170/1000)^(-4.87)*(D170/(1000*60))^1.85*I170),3))</f>
        <v/>
      </c>
      <c r="K170" s="297"/>
      <c r="L170" s="298"/>
      <c r="M170" s="298"/>
      <c r="N170" s="298"/>
      <c r="O170" s="298"/>
      <c r="P170" s="299" t="str">
        <f t="shared" ref="P170" si="5">IF(A170="","",J170+L170+N170)</f>
        <v/>
      </c>
      <c r="Q170" s="300"/>
    </row>
    <row r="171" spans="1:17" ht="12.75" customHeight="1">
      <c r="A171" s="301" t="s">
        <v>13</v>
      </c>
      <c r="B171" s="302"/>
      <c r="C171" s="302"/>
      <c r="D171" s="129" t="str">
        <f>D167</f>
        <v/>
      </c>
      <c r="E171" s="129"/>
      <c r="F171" s="129"/>
      <c r="G171" s="129"/>
      <c r="H171" s="129"/>
      <c r="I171" s="129">
        <f>SUM(I167:I170)</f>
        <v>0</v>
      </c>
      <c r="J171" s="302">
        <f>SUM(J167:K170)</f>
        <v>0</v>
      </c>
      <c r="K171" s="302"/>
      <c r="L171" s="302">
        <f>SUM(L167:M170)</f>
        <v>0</v>
      </c>
      <c r="M171" s="302"/>
      <c r="N171" s="302">
        <f>SUM(N167:O170)</f>
        <v>0</v>
      </c>
      <c r="O171" s="302"/>
      <c r="P171" s="299">
        <f>SUM(P166:Q170)</f>
        <v>0</v>
      </c>
      <c r="Q171" s="300"/>
    </row>
    <row r="172" spans="1:17" ht="12.75" customHeight="1">
      <c r="A172" s="303" t="s">
        <v>14</v>
      </c>
      <c r="B172" s="304"/>
      <c r="C172" s="304"/>
      <c r="D172" s="289" t="s">
        <v>30</v>
      </c>
      <c r="E172" s="289" t="s">
        <v>31</v>
      </c>
      <c r="F172" s="305" t="s">
        <v>5</v>
      </c>
      <c r="G172" s="306" t="s">
        <v>6</v>
      </c>
      <c r="H172" s="317"/>
      <c r="I172" s="317"/>
      <c r="J172" s="289" t="s">
        <v>44</v>
      </c>
      <c r="K172" s="318"/>
      <c r="L172" s="293"/>
      <c r="M172" s="293"/>
      <c r="N172" s="293"/>
      <c r="O172" s="293"/>
      <c r="P172" s="293"/>
      <c r="Q172" s="319"/>
    </row>
    <row r="173" spans="1:17" ht="12.75" customHeight="1">
      <c r="A173" s="303"/>
      <c r="B173" s="304"/>
      <c r="C173" s="304"/>
      <c r="D173" s="289"/>
      <c r="E173" s="289"/>
      <c r="F173" s="305"/>
      <c r="G173" s="306"/>
      <c r="H173" s="317"/>
      <c r="I173" s="317"/>
      <c r="J173" s="318"/>
      <c r="K173" s="318"/>
      <c r="L173" s="293"/>
      <c r="M173" s="293"/>
      <c r="N173" s="293"/>
      <c r="O173" s="293"/>
      <c r="P173" s="293"/>
      <c r="Q173" s="319"/>
    </row>
    <row r="174" spans="1:17" ht="12.75" customHeight="1">
      <c r="A174" s="320"/>
      <c r="B174" s="298"/>
      <c r="C174" s="298"/>
      <c r="D174" s="6" t="str">
        <f>IF(A174="","",D167)</f>
        <v/>
      </c>
      <c r="E174" s="6" t="str">
        <f t="shared" ref="E174:E177" si="6">IF(A174="","",ROUND(D174/60,2))</f>
        <v/>
      </c>
      <c r="F174" s="127"/>
      <c r="G174" s="10" t="str">
        <f>IF(F174="","",ROUND(D174/1000/60/((F174/1000)^2*PI()/4),2))</f>
        <v/>
      </c>
      <c r="H174" s="317"/>
      <c r="I174" s="317"/>
      <c r="J174" s="321"/>
      <c r="K174" s="321"/>
      <c r="L174" s="293"/>
      <c r="M174" s="293"/>
      <c r="N174" s="293"/>
      <c r="O174" s="293"/>
      <c r="P174" s="293"/>
      <c r="Q174" s="319"/>
    </row>
    <row r="175" spans="1:17" ht="12.75" customHeight="1">
      <c r="A175" s="320"/>
      <c r="B175" s="298"/>
      <c r="C175" s="298"/>
      <c r="D175" s="6" t="str">
        <f>IF(A175="","",D167)</f>
        <v/>
      </c>
      <c r="E175" s="6" t="str">
        <f t="shared" si="6"/>
        <v/>
      </c>
      <c r="F175" s="127"/>
      <c r="G175" s="10" t="str">
        <f>IF(F175="","",ROUND(D175/1000/60/((F175/1000)^2*PI()/4),2))</f>
        <v/>
      </c>
      <c r="H175" s="317"/>
      <c r="I175" s="317"/>
      <c r="J175" s="313"/>
      <c r="K175" s="313"/>
      <c r="L175" s="293"/>
      <c r="M175" s="293"/>
      <c r="N175" s="293"/>
      <c r="O175" s="293"/>
      <c r="P175" s="293"/>
      <c r="Q175" s="319"/>
    </row>
    <row r="176" spans="1:17" ht="12.75" customHeight="1">
      <c r="A176" s="320"/>
      <c r="B176" s="298"/>
      <c r="C176" s="298"/>
      <c r="D176" s="6" t="str">
        <f>IF(A176="","",D167)</f>
        <v/>
      </c>
      <c r="E176" s="6" t="str">
        <f t="shared" si="6"/>
        <v/>
      </c>
      <c r="F176" s="127"/>
      <c r="G176" s="10" t="str">
        <f>IF(F176="","",ROUND(D176/1000/60/((F176/1000)^2*PI()/4),2))</f>
        <v/>
      </c>
      <c r="H176" s="317"/>
      <c r="I176" s="317"/>
      <c r="J176" s="313"/>
      <c r="K176" s="313"/>
      <c r="L176" s="293"/>
      <c r="M176" s="293"/>
      <c r="N176" s="293"/>
      <c r="O176" s="293"/>
      <c r="P176" s="293"/>
      <c r="Q176" s="319"/>
    </row>
    <row r="177" spans="1:17" ht="12.75" customHeight="1">
      <c r="A177" s="320"/>
      <c r="B177" s="298"/>
      <c r="C177" s="298"/>
      <c r="D177" s="6" t="str">
        <f>IF(A177="","",D167)</f>
        <v/>
      </c>
      <c r="E177" s="6" t="str">
        <f t="shared" si="6"/>
        <v/>
      </c>
      <c r="F177" s="127"/>
      <c r="G177" s="10" t="str">
        <f>IF(F177="","",ROUND(D177/1000/60/((F177/1000)^2*PI()/4),2))</f>
        <v/>
      </c>
      <c r="H177" s="317"/>
      <c r="I177" s="317"/>
      <c r="J177" s="313"/>
      <c r="K177" s="313"/>
      <c r="L177" s="293"/>
      <c r="M177" s="293"/>
      <c r="N177" s="293"/>
      <c r="O177" s="293"/>
      <c r="P177" s="293"/>
      <c r="Q177" s="319"/>
    </row>
    <row r="178" spans="1:17" ht="12.75" customHeight="1">
      <c r="A178" s="301" t="s">
        <v>13</v>
      </c>
      <c r="B178" s="302"/>
      <c r="C178" s="302"/>
      <c r="D178" s="302"/>
      <c r="E178" s="302"/>
      <c r="F178" s="302"/>
      <c r="G178" s="302"/>
      <c r="H178" s="302"/>
      <c r="I178" s="302"/>
      <c r="J178" s="314">
        <f>SUM(J174:J177)</f>
        <v>0</v>
      </c>
      <c r="K178" s="314"/>
      <c r="L178" s="293"/>
      <c r="M178" s="293"/>
      <c r="N178" s="293"/>
      <c r="O178" s="293"/>
      <c r="P178" s="293"/>
      <c r="Q178" s="319"/>
    </row>
    <row r="179" spans="1:17" ht="12.75" customHeight="1">
      <c r="A179" s="292" t="s">
        <v>17</v>
      </c>
      <c r="B179" s="293"/>
      <c r="C179" s="293"/>
      <c r="D179" s="293"/>
      <c r="E179" s="293"/>
      <c r="F179" s="293"/>
      <c r="G179" s="293"/>
      <c r="H179" s="293"/>
      <c r="I179" s="293"/>
      <c r="J179" s="293" t="str">
        <f>IF(D160="","","給水系統  "&amp;D160&amp;E160&amp;F160)</f>
        <v/>
      </c>
      <c r="K179" s="293"/>
      <c r="L179" s="293"/>
      <c r="M179" s="293"/>
      <c r="N179" s="293"/>
      <c r="O179" s="315">
        <f>P171+J178</f>
        <v>0</v>
      </c>
      <c r="P179" s="315"/>
      <c r="Q179" s="316"/>
    </row>
    <row r="180" spans="1:17" ht="12.75" customHeight="1">
      <c r="A180" s="307" t="s">
        <v>46</v>
      </c>
      <c r="B180" s="308"/>
      <c r="C180" s="308"/>
      <c r="D180" s="308"/>
      <c r="E180" s="308"/>
      <c r="F180" s="308"/>
      <c r="G180" s="308"/>
      <c r="H180" s="308"/>
      <c r="I180" s="308"/>
      <c r="J180" s="308"/>
      <c r="K180" s="308"/>
      <c r="L180" s="308"/>
      <c r="M180" s="308"/>
      <c r="N180" s="308"/>
      <c r="O180" s="308"/>
      <c r="P180" s="308"/>
      <c r="Q180" s="309"/>
    </row>
    <row r="181" spans="1:17" ht="12.75" customHeight="1">
      <c r="A181" s="307"/>
      <c r="B181" s="308"/>
      <c r="C181" s="308"/>
      <c r="D181" s="308"/>
      <c r="E181" s="308"/>
      <c r="F181" s="308"/>
      <c r="G181" s="308"/>
      <c r="H181" s="308"/>
      <c r="I181" s="308"/>
      <c r="J181" s="308"/>
      <c r="K181" s="308"/>
      <c r="L181" s="308"/>
      <c r="M181" s="308"/>
      <c r="N181" s="308"/>
      <c r="O181" s="308"/>
      <c r="P181" s="308"/>
      <c r="Q181" s="309"/>
    </row>
    <row r="182" spans="1:17" ht="12.75" customHeight="1" thickBot="1">
      <c r="A182" s="310"/>
      <c r="B182" s="311"/>
      <c r="C182" s="311"/>
      <c r="D182" s="311"/>
      <c r="E182" s="311"/>
      <c r="F182" s="311"/>
      <c r="G182" s="311"/>
      <c r="H182" s="311"/>
      <c r="I182" s="311"/>
      <c r="J182" s="311"/>
      <c r="K182" s="311"/>
      <c r="L182" s="311"/>
      <c r="M182" s="311"/>
      <c r="N182" s="311"/>
      <c r="O182" s="311"/>
      <c r="P182" s="311"/>
      <c r="Q182" s="312"/>
    </row>
    <row r="183" spans="1:17" ht="12.75" customHeight="1">
      <c r="A183" s="150"/>
      <c r="B183" s="150"/>
      <c r="C183" s="150"/>
      <c r="D183" s="150"/>
      <c r="E183" s="150"/>
      <c r="F183" s="150"/>
      <c r="G183" s="150"/>
      <c r="H183" s="150"/>
      <c r="I183" s="150"/>
      <c r="J183" s="150"/>
      <c r="K183" s="150"/>
      <c r="L183" s="150"/>
      <c r="M183" s="150"/>
      <c r="N183" s="150"/>
      <c r="O183" s="150"/>
      <c r="P183" s="150"/>
      <c r="Q183" s="150"/>
    </row>
    <row r="184" spans="1:17" ht="12.75" customHeight="1">
      <c r="A184" s="15"/>
      <c r="B184" s="15"/>
      <c r="C184" s="15"/>
      <c r="D184" s="15"/>
      <c r="E184" s="15"/>
      <c r="F184" s="15"/>
      <c r="G184" s="15"/>
      <c r="H184" s="15"/>
      <c r="I184" s="15"/>
      <c r="J184" s="15"/>
      <c r="K184" s="15"/>
      <c r="L184" s="15"/>
      <c r="M184" s="15"/>
      <c r="N184" s="15"/>
      <c r="O184" s="15"/>
      <c r="P184" s="15"/>
      <c r="Q184" s="15"/>
    </row>
    <row r="185" spans="1:17" ht="12.75" customHeight="1">
      <c r="A185" s="15"/>
      <c r="B185" s="15"/>
      <c r="C185" s="15"/>
      <c r="D185" s="15"/>
      <c r="E185" s="15"/>
      <c r="F185" s="15"/>
      <c r="G185" s="15"/>
      <c r="H185" s="15"/>
      <c r="I185" s="15"/>
      <c r="J185" s="15"/>
      <c r="K185" s="15"/>
      <c r="L185" s="15"/>
      <c r="M185" s="15"/>
      <c r="N185" s="15"/>
      <c r="O185" s="15"/>
      <c r="P185" s="15"/>
      <c r="Q185" s="15"/>
    </row>
    <row r="186" spans="1:17" ht="12.75" customHeight="1">
      <c r="A186" s="15"/>
      <c r="B186" s="15"/>
      <c r="C186" s="15"/>
      <c r="D186" s="15"/>
      <c r="E186" s="15"/>
      <c r="F186" s="15"/>
      <c r="G186" s="15"/>
      <c r="H186" s="15"/>
      <c r="I186" s="15"/>
      <c r="J186" s="15"/>
      <c r="K186" s="15"/>
      <c r="L186" s="15"/>
      <c r="M186" s="15"/>
      <c r="N186" s="15"/>
      <c r="O186" s="15"/>
      <c r="P186" s="15"/>
      <c r="Q186" s="15"/>
    </row>
    <row r="187" spans="1:17" ht="12.75" customHeight="1">
      <c r="A187" s="15"/>
      <c r="B187" s="15"/>
      <c r="C187" s="15"/>
      <c r="D187" s="15"/>
      <c r="E187" s="15"/>
      <c r="F187" s="15"/>
      <c r="G187" s="15"/>
      <c r="H187" s="15"/>
      <c r="I187" s="15"/>
      <c r="J187" s="15"/>
      <c r="K187" s="15"/>
      <c r="L187" s="15"/>
      <c r="M187" s="15"/>
      <c r="N187" s="15"/>
      <c r="O187" s="15"/>
      <c r="P187" s="15"/>
      <c r="Q187" s="15"/>
    </row>
    <row r="188" spans="1:17" ht="12.75" customHeight="1">
      <c r="A188" s="15"/>
      <c r="B188" s="15"/>
      <c r="C188" s="15"/>
      <c r="D188" s="15"/>
      <c r="E188" s="15"/>
      <c r="F188" s="15"/>
      <c r="G188" s="15"/>
      <c r="H188" s="15"/>
      <c r="I188" s="15"/>
      <c r="J188" s="15"/>
      <c r="K188" s="15"/>
      <c r="L188" s="15"/>
      <c r="M188" s="15"/>
      <c r="N188" s="15"/>
      <c r="O188" s="15"/>
      <c r="P188" s="15"/>
      <c r="Q188" s="15"/>
    </row>
    <row r="189" spans="1:17" ht="12.75" customHeight="1">
      <c r="A189" s="15"/>
      <c r="B189" s="15"/>
      <c r="C189" s="15"/>
      <c r="D189" s="15"/>
      <c r="E189" s="15"/>
      <c r="F189" s="15"/>
      <c r="G189" s="15"/>
      <c r="H189" s="15"/>
      <c r="I189" s="15"/>
      <c r="J189" s="15"/>
      <c r="K189" s="15"/>
      <c r="L189" s="15"/>
      <c r="M189" s="15"/>
      <c r="N189" s="15"/>
      <c r="O189" s="15"/>
      <c r="P189" s="15"/>
      <c r="Q189" s="15"/>
    </row>
    <row r="190" spans="1:17" ht="12.75" customHeight="1">
      <c r="A190" s="15"/>
      <c r="B190" s="15"/>
      <c r="C190" s="15"/>
      <c r="D190" s="15"/>
      <c r="E190" s="15"/>
      <c r="F190" s="15"/>
      <c r="G190" s="15"/>
      <c r="H190" s="15"/>
      <c r="I190" s="15"/>
      <c r="J190" s="15"/>
      <c r="K190" s="15"/>
      <c r="L190" s="15"/>
      <c r="M190" s="15"/>
      <c r="N190" s="15"/>
      <c r="O190" s="15"/>
      <c r="P190" s="15"/>
      <c r="Q190" s="15"/>
    </row>
    <row r="191" spans="1:17" ht="12.75" customHeight="1">
      <c r="A191" s="15"/>
      <c r="B191" s="15"/>
      <c r="C191" s="15"/>
      <c r="D191" s="15"/>
      <c r="E191" s="15"/>
      <c r="F191" s="15"/>
      <c r="G191" s="15"/>
      <c r="H191" s="15"/>
      <c r="I191" s="15"/>
      <c r="J191" s="15"/>
      <c r="K191" s="15"/>
      <c r="L191" s="15"/>
      <c r="M191" s="15"/>
      <c r="N191" s="15"/>
      <c r="O191" s="15"/>
      <c r="P191" s="15"/>
      <c r="Q191" s="15"/>
    </row>
    <row r="192" spans="1:17" ht="12.75" customHeight="1">
      <c r="A192" s="15"/>
      <c r="B192" s="15"/>
      <c r="C192" s="15"/>
      <c r="D192" s="15"/>
      <c r="E192" s="15"/>
      <c r="F192" s="15"/>
      <c r="G192" s="15"/>
      <c r="H192" s="15"/>
      <c r="I192" s="15"/>
      <c r="J192" s="15"/>
      <c r="K192" s="15"/>
      <c r="L192" s="15"/>
      <c r="M192" s="15"/>
      <c r="N192" s="15"/>
      <c r="O192" s="15"/>
      <c r="P192" s="15"/>
      <c r="Q192" s="15"/>
    </row>
    <row r="193" spans="1:17" ht="12.75" customHeight="1">
      <c r="A193" s="15"/>
      <c r="B193" s="15"/>
      <c r="C193" s="15"/>
      <c r="D193" s="15"/>
      <c r="E193" s="15"/>
      <c r="F193" s="15"/>
      <c r="G193" s="15"/>
      <c r="H193" s="15"/>
      <c r="I193" s="15"/>
      <c r="J193" s="15"/>
      <c r="K193" s="15"/>
      <c r="L193" s="15"/>
      <c r="M193" s="15"/>
      <c r="N193" s="15"/>
      <c r="O193" s="15"/>
      <c r="P193" s="15"/>
      <c r="Q193" s="15"/>
    </row>
    <row r="194" spans="1:17" ht="12.75" customHeight="1">
      <c r="A194" s="15"/>
      <c r="B194" s="15"/>
      <c r="C194" s="15"/>
      <c r="D194" s="15"/>
      <c r="E194" s="15"/>
      <c r="F194" s="15"/>
      <c r="G194" s="15"/>
      <c r="H194" s="15"/>
      <c r="I194" s="15"/>
      <c r="J194" s="15"/>
      <c r="K194" s="15"/>
      <c r="L194" s="15"/>
      <c r="M194" s="15"/>
      <c r="N194" s="15"/>
      <c r="O194" s="15"/>
      <c r="P194" s="15"/>
      <c r="Q194" s="15"/>
    </row>
    <row r="195" spans="1:17" ht="12.75" customHeight="1">
      <c r="A195" s="15"/>
      <c r="B195" s="15"/>
      <c r="C195" s="15"/>
      <c r="D195" s="15"/>
      <c r="E195" s="15"/>
      <c r="F195" s="15"/>
      <c r="G195" s="15"/>
      <c r="H195" s="15"/>
      <c r="I195" s="15"/>
      <c r="J195" s="15"/>
      <c r="K195" s="15"/>
      <c r="L195" s="15"/>
      <c r="M195" s="15"/>
      <c r="N195" s="15"/>
      <c r="O195" s="15"/>
      <c r="P195" s="15"/>
      <c r="Q195" s="15"/>
    </row>
    <row r="196" spans="1:17" ht="12.75" customHeight="1">
      <c r="A196" s="15"/>
      <c r="B196" s="15"/>
      <c r="C196" s="15"/>
      <c r="D196" s="15"/>
      <c r="E196" s="15"/>
      <c r="F196" s="15"/>
      <c r="G196" s="15"/>
      <c r="H196" s="15"/>
      <c r="I196" s="15"/>
      <c r="J196" s="15"/>
      <c r="K196" s="15"/>
      <c r="L196" s="15"/>
      <c r="M196" s="15"/>
      <c r="N196" s="15"/>
      <c r="O196" s="15"/>
      <c r="P196" s="15"/>
      <c r="Q196" s="15"/>
    </row>
    <row r="197" spans="1:17" ht="12.75" customHeight="1">
      <c r="A197" s="15"/>
      <c r="B197" s="15"/>
      <c r="C197" s="15"/>
      <c r="D197" s="15"/>
      <c r="E197" s="15"/>
      <c r="F197" s="15"/>
      <c r="G197" s="15"/>
      <c r="H197" s="15"/>
      <c r="I197" s="15"/>
      <c r="J197" s="15"/>
      <c r="K197" s="15"/>
      <c r="L197" s="15"/>
      <c r="M197" s="15"/>
      <c r="N197" s="15"/>
      <c r="O197" s="15"/>
      <c r="P197" s="15"/>
      <c r="Q197" s="15"/>
    </row>
    <row r="198" spans="1:17" s="106" customFormat="1" ht="12.75" customHeight="1">
      <c r="A198" s="15"/>
      <c r="B198" s="15"/>
      <c r="C198" s="15"/>
      <c r="D198" s="15"/>
      <c r="E198" s="15"/>
      <c r="F198" s="15"/>
      <c r="G198" s="15"/>
      <c r="H198" s="15"/>
      <c r="I198" s="15"/>
      <c r="J198" s="15"/>
      <c r="K198" s="15"/>
      <c r="L198" s="15"/>
      <c r="M198" s="15"/>
      <c r="N198" s="15"/>
      <c r="O198" s="15"/>
      <c r="P198" s="15"/>
      <c r="Q198" s="15"/>
    </row>
    <row r="199" spans="1:17" s="106" customFormat="1" ht="12.75" customHeight="1">
      <c r="A199" s="15"/>
      <c r="B199" s="15"/>
      <c r="C199" s="15"/>
      <c r="D199" s="15"/>
      <c r="E199" s="15"/>
      <c r="F199" s="15"/>
      <c r="G199" s="15"/>
      <c r="H199" s="15"/>
      <c r="I199" s="15"/>
      <c r="J199" s="15"/>
      <c r="K199" s="15"/>
      <c r="L199" s="15"/>
      <c r="M199" s="15"/>
      <c r="N199" s="15"/>
      <c r="O199" s="15"/>
      <c r="P199" s="15"/>
      <c r="Q199" s="15"/>
    </row>
    <row r="200" spans="1:17" ht="12.75" customHeight="1">
      <c r="A200" s="15"/>
      <c r="B200" s="15"/>
      <c r="C200" s="15"/>
      <c r="D200" s="15"/>
      <c r="E200" s="15"/>
      <c r="F200" s="15"/>
      <c r="G200" s="15"/>
      <c r="H200" s="15"/>
      <c r="I200" s="15"/>
      <c r="J200" s="15"/>
      <c r="K200" s="15"/>
      <c r="L200" s="15"/>
      <c r="M200" s="15"/>
      <c r="N200" s="15"/>
      <c r="O200" s="15"/>
      <c r="P200" s="15"/>
      <c r="Q200" s="15"/>
    </row>
    <row r="201" spans="1:17" ht="12.75" customHeight="1">
      <c r="A201" s="15"/>
      <c r="B201" s="15"/>
      <c r="C201" s="15"/>
      <c r="D201" s="15"/>
      <c r="E201" s="15"/>
      <c r="F201" s="15"/>
      <c r="G201" s="15"/>
      <c r="H201" s="15"/>
      <c r="I201" s="15"/>
      <c r="J201" s="15"/>
      <c r="K201" s="15"/>
      <c r="L201" s="15"/>
      <c r="M201" s="15"/>
      <c r="N201" s="15"/>
      <c r="O201" s="15"/>
      <c r="P201" s="15"/>
      <c r="Q201" s="15"/>
    </row>
    <row r="202" spans="1:17" ht="12.75" customHeight="1">
      <c r="A202" s="15"/>
      <c r="B202" s="15"/>
      <c r="C202" s="15"/>
      <c r="D202" s="15"/>
      <c r="E202" s="15"/>
      <c r="F202" s="15"/>
      <c r="G202" s="15"/>
      <c r="H202" s="15"/>
      <c r="I202" s="15"/>
      <c r="J202" s="15"/>
      <c r="K202" s="15"/>
      <c r="L202" s="15"/>
      <c r="M202" s="15"/>
      <c r="N202" s="15"/>
      <c r="O202" s="15"/>
      <c r="P202" s="15"/>
      <c r="Q202" s="15"/>
    </row>
    <row r="203" spans="1:17" ht="12.75" customHeight="1">
      <c r="A203" s="15"/>
      <c r="B203" s="15"/>
      <c r="C203" s="15"/>
      <c r="D203" s="15"/>
      <c r="E203" s="15"/>
      <c r="F203" s="15"/>
      <c r="G203" s="15"/>
      <c r="H203" s="15"/>
      <c r="I203" s="15"/>
      <c r="J203" s="15"/>
      <c r="K203" s="15"/>
      <c r="L203" s="15"/>
      <c r="M203" s="15"/>
      <c r="N203" s="15"/>
      <c r="O203" s="15"/>
      <c r="P203" s="15"/>
      <c r="Q203" s="15"/>
    </row>
    <row r="204" spans="1:17" ht="24.75" customHeight="1">
      <c r="A204" s="15"/>
      <c r="B204" s="15"/>
      <c r="C204" s="15"/>
      <c r="D204" s="15"/>
      <c r="E204" s="15"/>
      <c r="F204" s="15"/>
      <c r="G204" s="15"/>
      <c r="H204" s="15"/>
      <c r="I204" s="15"/>
      <c r="J204" s="15"/>
      <c r="K204" s="15"/>
      <c r="L204" s="15"/>
      <c r="M204" s="15"/>
      <c r="N204" s="15"/>
      <c r="O204" s="15"/>
      <c r="P204" s="15"/>
      <c r="Q204" s="15"/>
    </row>
    <row r="205" spans="1:17" ht="24.75" customHeight="1">
      <c r="A205" s="15"/>
      <c r="B205" s="15"/>
      <c r="C205" s="15"/>
      <c r="D205" s="15"/>
      <c r="E205" s="15"/>
      <c r="F205" s="15"/>
      <c r="G205" s="15"/>
      <c r="H205" s="15"/>
      <c r="I205" s="15"/>
      <c r="J205" s="15"/>
      <c r="K205" s="15"/>
      <c r="L205" s="15"/>
      <c r="M205" s="15"/>
      <c r="N205" s="15"/>
      <c r="O205" s="15"/>
      <c r="P205" s="15"/>
      <c r="Q205" s="15"/>
    </row>
    <row r="206" spans="1:17" ht="15.75" customHeight="1">
      <c r="A206" s="15"/>
      <c r="B206" s="15"/>
      <c r="C206" s="15"/>
      <c r="D206" s="15"/>
      <c r="E206" s="15"/>
      <c r="F206" s="15"/>
      <c r="G206" s="15"/>
      <c r="H206" s="15"/>
      <c r="I206" s="15"/>
      <c r="J206" s="15"/>
      <c r="K206" s="15"/>
      <c r="L206" s="15"/>
      <c r="M206" s="15"/>
      <c r="N206" s="15"/>
      <c r="O206" s="15"/>
      <c r="P206" s="15"/>
      <c r="Q206" s="15"/>
    </row>
    <row r="207" spans="1:17" ht="15.75" customHeight="1">
      <c r="A207" s="29" t="s">
        <v>59</v>
      </c>
      <c r="B207" s="29"/>
      <c r="C207" s="27"/>
      <c r="D207" s="27"/>
      <c r="E207" s="27"/>
      <c r="F207" s="27"/>
      <c r="G207" s="27"/>
      <c r="H207" s="27"/>
      <c r="I207" s="27"/>
      <c r="J207" s="27"/>
      <c r="K207" s="27"/>
      <c r="L207" s="27"/>
      <c r="M207" s="27"/>
      <c r="N207" s="27"/>
      <c r="O207" s="27"/>
      <c r="P207" s="27"/>
      <c r="Q207" s="27"/>
    </row>
    <row r="208" spans="1:17" ht="15.75" customHeight="1" thickBot="1">
      <c r="A208" s="29"/>
      <c r="B208" s="29"/>
      <c r="C208" s="27"/>
      <c r="D208" s="27"/>
      <c r="E208" s="27"/>
      <c r="F208" s="27"/>
      <c r="G208" s="27"/>
      <c r="H208" s="27"/>
      <c r="I208" s="27"/>
      <c r="J208" s="27"/>
      <c r="K208" s="27"/>
      <c r="L208" s="27"/>
      <c r="M208" s="27"/>
      <c r="N208" s="27"/>
      <c r="O208" s="27"/>
      <c r="P208" s="27"/>
      <c r="Q208" s="27"/>
    </row>
    <row r="209" spans="1:17" ht="15.75" customHeight="1" thickBot="1">
      <c r="A209" s="29"/>
      <c r="B209" s="334" t="s">
        <v>52</v>
      </c>
      <c r="C209" s="334"/>
      <c r="D209" s="334"/>
      <c r="E209" s="334"/>
      <c r="F209" s="334"/>
      <c r="G209" s="335"/>
      <c r="H209" s="336"/>
      <c r="I209" s="27" t="s">
        <v>53</v>
      </c>
      <c r="J209" s="27"/>
      <c r="K209" s="27"/>
      <c r="L209" s="27"/>
      <c r="M209" s="27"/>
      <c r="N209" s="27"/>
      <c r="O209" s="27"/>
      <c r="P209" s="27"/>
      <c r="Q209" s="27"/>
    </row>
    <row r="210" spans="1:17" ht="15.75" customHeight="1" thickBot="1">
      <c r="A210" s="4"/>
      <c r="B210" s="4"/>
    </row>
    <row r="211" spans="1:17" ht="15.75" customHeight="1" thickBot="1">
      <c r="A211" s="4"/>
      <c r="B211" s="337" t="s">
        <v>55</v>
      </c>
      <c r="C211" s="337"/>
      <c r="D211" s="337"/>
      <c r="E211" s="337"/>
      <c r="F211" s="338"/>
      <c r="G211" s="339">
        <f>F11</f>
        <v>0</v>
      </c>
      <c r="H211" s="340"/>
      <c r="I211" s="89" t="s">
        <v>54</v>
      </c>
      <c r="J211" s="341">
        <f>ROUND(G211*102,1)</f>
        <v>0</v>
      </c>
      <c r="K211" s="342"/>
      <c r="L211" s="93" t="s">
        <v>53</v>
      </c>
    </row>
    <row r="212" spans="1:17" ht="28.5" customHeight="1">
      <c r="A212" s="4"/>
      <c r="B212" s="4"/>
    </row>
    <row r="213" spans="1:17" ht="11.25" customHeight="1">
      <c r="A213" s="4"/>
      <c r="B213" s="343" t="s">
        <v>56</v>
      </c>
      <c r="C213" s="343"/>
      <c r="D213" s="343"/>
      <c r="E213" s="343"/>
      <c r="F213" s="19" t="str">
        <f>IF(J211&gt;G209,"&gt;","&lt;")</f>
        <v>&lt;</v>
      </c>
      <c r="G213" s="344" t="s">
        <v>57</v>
      </c>
      <c r="H213" s="344"/>
      <c r="I213" s="344"/>
      <c r="J213" s="344"/>
    </row>
    <row r="214" spans="1:17" ht="24.75" customHeight="1" thickBot="1">
      <c r="A214" s="4"/>
      <c r="B214" s="4"/>
    </row>
    <row r="215" spans="1:17" ht="24.75" customHeight="1" thickTop="1" thickBot="1">
      <c r="A215" s="4"/>
      <c r="B215" s="322" t="str">
        <f>IF(J211&gt;G209,"この給水装置は水理計算上、十分な給水が可能である。","この給水装置は水理計算上、水圧不足、十分な給水の確保が困難となる可能性がある。")</f>
        <v>この給水装置は水理計算上、水圧不足、十分な給水の確保が困難となる可能性がある。</v>
      </c>
      <c r="C215" s="323"/>
      <c r="D215" s="323"/>
      <c r="E215" s="323"/>
      <c r="F215" s="323"/>
      <c r="G215" s="323"/>
      <c r="H215" s="323"/>
      <c r="I215" s="323"/>
      <c r="J215" s="323"/>
      <c r="K215" s="323"/>
      <c r="L215" s="323"/>
      <c r="M215" s="323"/>
      <c r="N215" s="323"/>
      <c r="O215" s="323"/>
      <c r="P215" s="324"/>
    </row>
    <row r="216" spans="1:17" ht="24.75" customHeight="1" thickTop="1" thickBot="1">
      <c r="A216" s="15"/>
      <c r="B216" s="15"/>
      <c r="C216" s="15"/>
      <c r="D216" s="15"/>
      <c r="E216" s="15"/>
      <c r="F216" s="15"/>
      <c r="G216" s="15"/>
      <c r="H216" s="15"/>
      <c r="I216" s="15"/>
      <c r="J216" s="15"/>
      <c r="K216" s="15"/>
      <c r="L216" s="15"/>
      <c r="M216" s="15"/>
      <c r="N216" s="15"/>
      <c r="O216" s="15"/>
      <c r="P216" s="15"/>
      <c r="Q216" s="15"/>
    </row>
    <row r="217" spans="1:17" ht="24.75" customHeight="1">
      <c r="A217" s="325" t="s">
        <v>83</v>
      </c>
      <c r="B217" s="326"/>
      <c r="C217" s="326"/>
      <c r="D217" s="326"/>
      <c r="E217" s="326"/>
      <c r="F217" s="326"/>
      <c r="G217" s="326"/>
      <c r="H217" s="326"/>
      <c r="I217" s="326"/>
      <c r="J217" s="326"/>
      <c r="K217" s="326"/>
      <c r="L217" s="326"/>
      <c r="M217" s="326"/>
      <c r="N217" s="326"/>
      <c r="O217" s="326"/>
      <c r="P217" s="326"/>
      <c r="Q217" s="327"/>
    </row>
    <row r="218" spans="1:17" ht="24.75" customHeight="1">
      <c r="A218" s="328"/>
      <c r="B218" s="329"/>
      <c r="C218" s="329"/>
      <c r="D218" s="329"/>
      <c r="E218" s="329"/>
      <c r="F218" s="329"/>
      <c r="G218" s="329"/>
      <c r="H218" s="329"/>
      <c r="I218" s="329"/>
      <c r="J218" s="329"/>
      <c r="K218" s="329"/>
      <c r="L218" s="329"/>
      <c r="M218" s="329"/>
      <c r="N218" s="329"/>
      <c r="O218" s="329"/>
      <c r="P218" s="329"/>
      <c r="Q218" s="330"/>
    </row>
    <row r="219" spans="1:17" s="47" customFormat="1" ht="21" customHeight="1">
      <c r="A219" s="328"/>
      <c r="B219" s="329"/>
      <c r="C219" s="329"/>
      <c r="D219" s="329"/>
      <c r="E219" s="329"/>
      <c r="F219" s="329"/>
      <c r="G219" s="329"/>
      <c r="H219" s="329"/>
      <c r="I219" s="329"/>
      <c r="J219" s="329"/>
      <c r="K219" s="329"/>
      <c r="L219" s="329"/>
      <c r="M219" s="329"/>
      <c r="N219" s="329"/>
      <c r="O219" s="329"/>
      <c r="P219" s="329"/>
      <c r="Q219" s="330"/>
    </row>
    <row r="220" spans="1:17" s="47" customFormat="1" ht="21" customHeight="1">
      <c r="A220" s="328"/>
      <c r="B220" s="329"/>
      <c r="C220" s="329"/>
      <c r="D220" s="329"/>
      <c r="E220" s="329"/>
      <c r="F220" s="329"/>
      <c r="G220" s="329"/>
      <c r="H220" s="329"/>
      <c r="I220" s="329"/>
      <c r="J220" s="329"/>
      <c r="K220" s="329"/>
      <c r="L220" s="329"/>
      <c r="M220" s="329"/>
      <c r="N220" s="329"/>
      <c r="O220" s="329"/>
      <c r="P220" s="329"/>
      <c r="Q220" s="330"/>
    </row>
    <row r="221" spans="1:17" s="47" customFormat="1" ht="21" customHeight="1" thickBot="1">
      <c r="A221" s="331"/>
      <c r="B221" s="332"/>
      <c r="C221" s="332"/>
      <c r="D221" s="332"/>
      <c r="E221" s="332"/>
      <c r="F221" s="332"/>
      <c r="G221" s="332"/>
      <c r="H221" s="332"/>
      <c r="I221" s="332"/>
      <c r="J221" s="332"/>
      <c r="K221" s="332"/>
      <c r="L221" s="332"/>
      <c r="M221" s="332"/>
      <c r="N221" s="332"/>
      <c r="O221" s="332"/>
      <c r="P221" s="332"/>
      <c r="Q221" s="333"/>
    </row>
    <row r="222" spans="1:17" s="47" customFormat="1" ht="21" customHeight="1">
      <c r="A222" s="151"/>
      <c r="B222" s="151"/>
      <c r="C222" s="151"/>
      <c r="D222" s="151"/>
      <c r="E222" s="151"/>
      <c r="F222" s="151"/>
      <c r="G222" s="151"/>
      <c r="H222" s="151"/>
      <c r="I222" s="151"/>
      <c r="J222" s="151"/>
      <c r="K222" s="151"/>
      <c r="L222" s="151"/>
      <c r="M222" s="151"/>
      <c r="N222" s="151"/>
      <c r="O222" s="151"/>
      <c r="P222" s="151"/>
      <c r="Q222" s="151"/>
    </row>
    <row r="223" spans="1:17" s="47" customFormat="1" ht="21" customHeight="1">
      <c r="A223" s="151"/>
      <c r="B223" s="151"/>
      <c r="C223" s="151"/>
      <c r="D223" s="151"/>
      <c r="E223" s="151"/>
      <c r="F223" s="151"/>
      <c r="G223" s="151"/>
      <c r="H223" s="151"/>
      <c r="I223" s="151"/>
      <c r="J223" s="151"/>
      <c r="K223" s="151"/>
      <c r="L223" s="151"/>
      <c r="M223" s="151"/>
      <c r="N223" s="151"/>
      <c r="O223" s="151"/>
      <c r="P223" s="151"/>
      <c r="Q223" s="151"/>
    </row>
    <row r="224" spans="1:17" s="47" customFormat="1" ht="21" customHeight="1">
      <c r="A224" s="151"/>
      <c r="B224" s="151"/>
      <c r="C224" s="151"/>
      <c r="D224" s="151"/>
      <c r="E224" s="151"/>
      <c r="F224" s="151"/>
      <c r="G224" s="151"/>
      <c r="H224" s="151"/>
      <c r="I224" s="151"/>
      <c r="J224" s="151"/>
      <c r="K224" s="151"/>
      <c r="L224" s="151"/>
      <c r="M224" s="151"/>
      <c r="N224" s="151"/>
      <c r="O224" s="151"/>
      <c r="P224" s="151"/>
      <c r="Q224" s="151"/>
    </row>
    <row r="225" spans="1:17" s="47" customFormat="1" ht="21" customHeight="1">
      <c r="A225" s="151"/>
      <c r="B225" s="151"/>
      <c r="C225" s="151"/>
      <c r="D225" s="151"/>
      <c r="E225" s="151"/>
      <c r="F225" s="151"/>
      <c r="G225" s="151"/>
      <c r="H225" s="151"/>
      <c r="I225" s="151"/>
      <c r="J225" s="151"/>
      <c r="K225" s="151"/>
      <c r="L225" s="151"/>
      <c r="M225" s="151"/>
      <c r="N225" s="151"/>
      <c r="O225" s="151"/>
      <c r="P225" s="151"/>
      <c r="Q225" s="151"/>
    </row>
    <row r="226" spans="1:17" s="47" customFormat="1" ht="21" customHeight="1">
      <c r="A226" s="151"/>
      <c r="B226" s="151"/>
      <c r="C226" s="151"/>
      <c r="D226" s="151"/>
      <c r="E226" s="151"/>
      <c r="F226" s="151"/>
      <c r="G226" s="151"/>
      <c r="H226" s="151"/>
      <c r="I226" s="151"/>
      <c r="J226" s="151"/>
      <c r="K226" s="151"/>
      <c r="L226" s="151"/>
      <c r="M226" s="151"/>
      <c r="N226" s="151"/>
      <c r="O226" s="151"/>
      <c r="P226" s="151"/>
      <c r="Q226" s="151"/>
    </row>
    <row r="227" spans="1:17" s="47" customFormat="1" ht="21" customHeight="1">
      <c r="A227" s="151"/>
      <c r="B227" s="151"/>
      <c r="C227" s="151"/>
      <c r="D227" s="151"/>
      <c r="E227" s="151"/>
      <c r="F227" s="151"/>
      <c r="G227" s="151"/>
      <c r="H227" s="151"/>
      <c r="I227" s="151"/>
      <c r="J227" s="151"/>
      <c r="K227" s="151"/>
      <c r="L227" s="151"/>
      <c r="M227" s="151"/>
      <c r="N227" s="151"/>
      <c r="O227" s="151"/>
      <c r="P227" s="151"/>
      <c r="Q227" s="151"/>
    </row>
    <row r="228" spans="1:17" s="47" customFormat="1" ht="21" customHeight="1">
      <c r="A228" s="151"/>
      <c r="B228" s="151"/>
      <c r="C228" s="151"/>
      <c r="D228" s="151"/>
      <c r="E228" s="151"/>
      <c r="F228" s="151"/>
      <c r="G228" s="151"/>
      <c r="H228" s="151"/>
      <c r="I228" s="151"/>
      <c r="J228" s="151"/>
      <c r="K228" s="151"/>
      <c r="L228" s="151"/>
      <c r="M228" s="151"/>
      <c r="N228" s="151"/>
      <c r="O228" s="151"/>
      <c r="P228" s="151"/>
      <c r="Q228" s="151"/>
    </row>
    <row r="229" spans="1:17" s="47" customFormat="1" ht="21" customHeight="1">
      <c r="A229" s="151"/>
      <c r="B229" s="151"/>
      <c r="C229" s="151"/>
      <c r="D229" s="151"/>
      <c r="E229" s="151"/>
      <c r="F229" s="151"/>
      <c r="G229" s="151"/>
      <c r="H229" s="151"/>
      <c r="I229" s="151"/>
      <c r="J229" s="151"/>
      <c r="K229" s="151"/>
      <c r="L229" s="151"/>
      <c r="M229" s="151"/>
      <c r="N229" s="151"/>
      <c r="O229" s="151"/>
      <c r="P229" s="151"/>
      <c r="Q229" s="151"/>
    </row>
    <row r="230" spans="1:17" s="47" customFormat="1" ht="21" customHeight="1">
      <c r="A230" s="151"/>
      <c r="B230" s="151"/>
      <c r="C230" s="151"/>
      <c r="D230" s="151"/>
      <c r="E230" s="151"/>
      <c r="F230" s="151"/>
      <c r="G230" s="151"/>
      <c r="H230" s="151"/>
      <c r="I230" s="151"/>
      <c r="J230" s="151"/>
      <c r="K230" s="151"/>
      <c r="L230" s="151"/>
      <c r="M230" s="151"/>
      <c r="N230" s="151"/>
      <c r="O230" s="151"/>
      <c r="P230" s="151"/>
      <c r="Q230" s="151"/>
    </row>
    <row r="231" spans="1:17" s="47" customFormat="1" ht="21" customHeight="1">
      <c r="A231" s="151"/>
      <c r="B231" s="151"/>
      <c r="C231" s="151"/>
      <c r="D231" s="151"/>
      <c r="E231" s="151"/>
      <c r="F231" s="151"/>
      <c r="G231" s="151"/>
      <c r="H231" s="151"/>
      <c r="I231" s="151"/>
      <c r="J231" s="151"/>
      <c r="K231" s="151"/>
      <c r="L231" s="151"/>
      <c r="M231" s="151"/>
      <c r="N231" s="151"/>
      <c r="O231" s="151"/>
      <c r="P231" s="151"/>
      <c r="Q231" s="151"/>
    </row>
    <row r="232" spans="1:17" s="47" customFormat="1" ht="21" customHeight="1">
      <c r="A232" s="151"/>
      <c r="B232" s="151"/>
      <c r="C232" s="151"/>
      <c r="D232" s="151"/>
      <c r="E232" s="151"/>
      <c r="F232" s="151"/>
      <c r="G232" s="151"/>
      <c r="H232" s="151"/>
      <c r="I232" s="151"/>
      <c r="J232" s="151"/>
      <c r="K232" s="151"/>
      <c r="L232" s="151"/>
      <c r="M232" s="151"/>
      <c r="N232" s="151"/>
      <c r="O232" s="151"/>
      <c r="P232" s="151"/>
      <c r="Q232" s="151"/>
    </row>
    <row r="233" spans="1:17" s="47" customFormat="1" ht="21" customHeight="1">
      <c r="A233" s="151"/>
      <c r="B233" s="151"/>
      <c r="C233" s="151"/>
      <c r="D233" s="151"/>
      <c r="E233" s="151"/>
      <c r="F233" s="151"/>
      <c r="G233" s="151"/>
      <c r="H233" s="151"/>
      <c r="I233" s="151"/>
      <c r="J233" s="151"/>
      <c r="K233" s="151"/>
      <c r="L233" s="151"/>
      <c r="M233" s="151"/>
      <c r="N233" s="151"/>
      <c r="O233" s="151"/>
      <c r="P233" s="151"/>
      <c r="Q233" s="151"/>
    </row>
    <row r="234" spans="1:17" s="47" customFormat="1" ht="21" customHeight="1">
      <c r="A234" s="151"/>
      <c r="B234" s="151"/>
      <c r="C234" s="151"/>
      <c r="D234" s="151"/>
      <c r="E234" s="151"/>
      <c r="F234" s="151"/>
      <c r="G234" s="151"/>
      <c r="H234" s="151"/>
      <c r="I234" s="151"/>
      <c r="J234" s="151"/>
      <c r="K234" s="151"/>
      <c r="L234" s="151"/>
      <c r="M234" s="151"/>
      <c r="N234" s="151"/>
      <c r="O234" s="151"/>
      <c r="P234" s="151"/>
      <c r="Q234" s="151"/>
    </row>
    <row r="235" spans="1:17" s="47" customFormat="1" ht="21" customHeight="1">
      <c r="A235" s="151"/>
      <c r="B235" s="151"/>
      <c r="C235" s="151"/>
      <c r="D235" s="151"/>
      <c r="E235" s="151"/>
      <c r="F235" s="151"/>
      <c r="G235" s="151"/>
      <c r="H235" s="151"/>
      <c r="I235" s="151"/>
      <c r="J235" s="151"/>
      <c r="K235" s="151"/>
      <c r="L235" s="151"/>
      <c r="M235" s="151"/>
      <c r="N235" s="151"/>
      <c r="O235" s="151"/>
      <c r="P235" s="151"/>
      <c r="Q235" s="151"/>
    </row>
    <row r="236" spans="1:17" s="47" customFormat="1" ht="21" customHeight="1">
      <c r="A236" s="151"/>
      <c r="B236" s="151"/>
      <c r="C236" s="151"/>
      <c r="D236" s="151"/>
      <c r="E236" s="151"/>
      <c r="F236" s="151"/>
      <c r="G236" s="151"/>
      <c r="H236" s="151"/>
      <c r="I236" s="151"/>
      <c r="J236" s="151"/>
      <c r="K236" s="151"/>
      <c r="L236" s="151"/>
      <c r="M236" s="151"/>
      <c r="N236" s="151"/>
      <c r="O236" s="151"/>
      <c r="P236" s="151"/>
      <c r="Q236" s="151"/>
    </row>
    <row r="237" spans="1:17" s="47" customFormat="1" ht="21" customHeight="1">
      <c r="A237" s="151"/>
      <c r="B237" s="151"/>
      <c r="C237" s="151"/>
      <c r="D237" s="151"/>
      <c r="E237" s="151"/>
      <c r="F237" s="151"/>
      <c r="G237" s="151"/>
      <c r="H237" s="151"/>
      <c r="I237" s="151"/>
      <c r="J237" s="151"/>
      <c r="K237" s="151"/>
      <c r="L237" s="151"/>
      <c r="M237" s="151"/>
      <c r="N237" s="151"/>
      <c r="O237" s="151"/>
      <c r="P237" s="151"/>
      <c r="Q237" s="151"/>
    </row>
    <row r="238" spans="1:17" s="47" customFormat="1" ht="21" customHeight="1">
      <c r="A238" s="151"/>
      <c r="B238" s="151"/>
      <c r="C238" s="151"/>
      <c r="D238" s="151"/>
      <c r="E238" s="151"/>
      <c r="F238" s="151"/>
      <c r="G238" s="151"/>
      <c r="H238" s="151"/>
      <c r="I238" s="151"/>
      <c r="J238" s="151"/>
      <c r="K238" s="151"/>
      <c r="L238" s="151"/>
      <c r="M238" s="151"/>
      <c r="N238" s="151"/>
      <c r="O238" s="151"/>
      <c r="P238" s="151"/>
      <c r="Q238" s="151"/>
    </row>
    <row r="239" spans="1:17" s="47" customFormat="1" ht="21" customHeight="1">
      <c r="A239" s="151"/>
      <c r="B239" s="151"/>
      <c r="C239" s="151"/>
      <c r="D239" s="151"/>
      <c r="E239" s="151"/>
      <c r="F239" s="151"/>
      <c r="G239" s="151"/>
      <c r="H239" s="151"/>
      <c r="I239" s="151"/>
      <c r="J239" s="151"/>
      <c r="K239" s="151"/>
      <c r="L239" s="151"/>
      <c r="M239" s="151"/>
      <c r="N239" s="151"/>
      <c r="O239" s="151"/>
      <c r="P239" s="151"/>
      <c r="Q239" s="151"/>
    </row>
    <row r="240" spans="1:17" s="47" customFormat="1" ht="21" customHeight="1">
      <c r="A240" s="151"/>
      <c r="B240" s="151"/>
      <c r="C240" s="151"/>
      <c r="D240" s="151"/>
      <c r="E240" s="151"/>
      <c r="F240" s="151"/>
      <c r="G240" s="151"/>
      <c r="H240" s="151"/>
      <c r="I240" s="151"/>
      <c r="J240" s="151"/>
      <c r="K240" s="151"/>
      <c r="L240" s="151"/>
      <c r="M240" s="151"/>
      <c r="N240" s="151"/>
      <c r="O240" s="151"/>
      <c r="P240" s="151"/>
      <c r="Q240" s="151"/>
    </row>
    <row r="241" spans="1:17" s="47" customFormat="1" ht="21" customHeight="1">
      <c r="A241" s="151"/>
      <c r="B241" s="151"/>
      <c r="C241" s="151"/>
      <c r="D241" s="151"/>
      <c r="E241" s="151"/>
      <c r="F241" s="151"/>
      <c r="G241" s="151"/>
      <c r="H241" s="151"/>
      <c r="I241" s="151"/>
      <c r="J241" s="151"/>
      <c r="K241" s="151"/>
      <c r="L241" s="151"/>
      <c r="M241" s="151"/>
      <c r="N241" s="151"/>
      <c r="O241" s="151"/>
      <c r="P241" s="151"/>
      <c r="Q241" s="151"/>
    </row>
    <row r="242" spans="1:17" s="47" customFormat="1" ht="21" customHeight="1">
      <c r="A242" s="151"/>
      <c r="B242" s="151"/>
      <c r="C242" s="151"/>
      <c r="D242" s="151"/>
      <c r="E242" s="151"/>
      <c r="F242" s="151"/>
      <c r="G242" s="151"/>
      <c r="H242" s="151"/>
      <c r="I242" s="151"/>
      <c r="J242" s="151"/>
      <c r="K242" s="151"/>
      <c r="L242" s="151"/>
      <c r="M242" s="151"/>
      <c r="N242" s="151"/>
      <c r="O242" s="151"/>
      <c r="P242" s="151"/>
      <c r="Q242" s="151"/>
    </row>
    <row r="243" spans="1:17" s="47" customFormat="1" ht="21" customHeight="1">
      <c r="A243" s="151"/>
      <c r="B243" s="151"/>
      <c r="C243" s="151"/>
      <c r="D243" s="151"/>
      <c r="E243" s="151"/>
      <c r="F243" s="151"/>
      <c r="G243" s="151"/>
      <c r="H243" s="151"/>
      <c r="I243" s="151"/>
      <c r="J243" s="151"/>
      <c r="K243" s="151"/>
      <c r="L243" s="151"/>
      <c r="M243" s="151"/>
      <c r="N243" s="151"/>
      <c r="O243" s="151"/>
      <c r="P243" s="151"/>
      <c r="Q243" s="151"/>
    </row>
    <row r="244" spans="1:17" ht="21" customHeight="1">
      <c r="A244" s="151"/>
      <c r="B244" s="151"/>
      <c r="C244" s="151"/>
      <c r="D244" s="151"/>
      <c r="E244" s="151"/>
      <c r="F244" s="151"/>
      <c r="G244" s="151"/>
      <c r="H244" s="151"/>
      <c r="I244" s="151"/>
      <c r="J244" s="151"/>
      <c r="K244" s="151"/>
      <c r="L244" s="151"/>
      <c r="M244" s="151"/>
      <c r="N244" s="151"/>
      <c r="O244" s="151"/>
      <c r="P244" s="151"/>
      <c r="Q244" s="151"/>
    </row>
    <row r="245" spans="1:17" ht="26.25" customHeight="1">
      <c r="A245" s="151"/>
      <c r="B245" s="151"/>
      <c r="C245" s="151"/>
      <c r="D245" s="151"/>
      <c r="E245" s="151"/>
      <c r="F245" s="151"/>
      <c r="G245" s="151"/>
      <c r="H245" s="151"/>
      <c r="I245" s="151"/>
      <c r="J245" s="151"/>
      <c r="K245" s="151"/>
      <c r="L245" s="151"/>
      <c r="M245" s="151"/>
      <c r="N245" s="151"/>
      <c r="O245" s="151"/>
      <c r="P245" s="151"/>
      <c r="Q245" s="151"/>
    </row>
    <row r="246" spans="1:17" ht="14.25">
      <c r="A246" s="151"/>
      <c r="B246" s="151"/>
      <c r="C246" s="151"/>
      <c r="D246" s="151"/>
      <c r="E246" s="151"/>
      <c r="F246" s="151"/>
      <c r="G246" s="151"/>
      <c r="H246" s="151"/>
      <c r="I246" s="151"/>
      <c r="J246" s="151"/>
      <c r="K246" s="151"/>
      <c r="L246" s="151"/>
      <c r="M246" s="151"/>
      <c r="N246" s="151"/>
      <c r="O246" s="151"/>
      <c r="P246" s="151"/>
      <c r="Q246" s="151"/>
    </row>
    <row r="247" spans="1:17">
      <c r="A247" s="15"/>
      <c r="B247" s="15"/>
      <c r="C247" s="15"/>
      <c r="D247" s="15"/>
      <c r="E247" s="15"/>
      <c r="F247" s="15"/>
      <c r="G247" s="15"/>
      <c r="H247" s="15"/>
      <c r="I247" s="15"/>
      <c r="J247" s="15"/>
      <c r="K247" s="15"/>
      <c r="L247" s="15"/>
      <c r="M247" s="15"/>
      <c r="N247" s="15"/>
      <c r="O247" s="15"/>
      <c r="P247" s="15"/>
      <c r="Q247" s="15"/>
    </row>
    <row r="248" spans="1:17" ht="17.25">
      <c r="A248" s="4" t="s">
        <v>60</v>
      </c>
    </row>
  </sheetData>
  <sheetProtection selectLockedCells="1" selectUnlockedCells="1"/>
  <mergeCells count="133">
    <mergeCell ref="B215:P215"/>
    <mergeCell ref="A217:Q221"/>
    <mergeCell ref="B209:F209"/>
    <mergeCell ref="G209:H209"/>
    <mergeCell ref="B211:F211"/>
    <mergeCell ref="G211:H211"/>
    <mergeCell ref="J211:K211"/>
    <mergeCell ref="B213:E213"/>
    <mergeCell ref="G213:J213"/>
    <mergeCell ref="A180:Q182"/>
    <mergeCell ref="J177:K177"/>
    <mergeCell ref="A178:I178"/>
    <mergeCell ref="J178:K178"/>
    <mergeCell ref="A179:I179"/>
    <mergeCell ref="J179:N179"/>
    <mergeCell ref="O179:Q179"/>
    <mergeCell ref="H172:I177"/>
    <mergeCell ref="J172:K173"/>
    <mergeCell ref="L172:Q178"/>
    <mergeCell ref="A174:C174"/>
    <mergeCell ref="J174:K174"/>
    <mergeCell ref="A175:C175"/>
    <mergeCell ref="J175:K175"/>
    <mergeCell ref="A176:C176"/>
    <mergeCell ref="J176:K176"/>
    <mergeCell ref="A177:C177"/>
    <mergeCell ref="A171:C171"/>
    <mergeCell ref="J171:K171"/>
    <mergeCell ref="L171:M171"/>
    <mergeCell ref="N171:O171"/>
    <mergeCell ref="P171:Q171"/>
    <mergeCell ref="A172:C173"/>
    <mergeCell ref="D172:D173"/>
    <mergeCell ref="E172:E173"/>
    <mergeCell ref="F172:F173"/>
    <mergeCell ref="G172:G173"/>
    <mergeCell ref="J169:K169"/>
    <mergeCell ref="L169:M169"/>
    <mergeCell ref="N169:O169"/>
    <mergeCell ref="P169:Q169"/>
    <mergeCell ref="J170:K170"/>
    <mergeCell ref="L170:M170"/>
    <mergeCell ref="N170:O170"/>
    <mergeCell ref="P170:Q170"/>
    <mergeCell ref="J167:K167"/>
    <mergeCell ref="L167:M167"/>
    <mergeCell ref="N167:O167"/>
    <mergeCell ref="P167:Q167"/>
    <mergeCell ref="J168:K168"/>
    <mergeCell ref="L168:M168"/>
    <mergeCell ref="N168:O168"/>
    <mergeCell ref="P168:Q168"/>
    <mergeCell ref="I164:I165"/>
    <mergeCell ref="J164:K165"/>
    <mergeCell ref="L164:M165"/>
    <mergeCell ref="N164:O165"/>
    <mergeCell ref="P164:Q165"/>
    <mergeCell ref="A166:O166"/>
    <mergeCell ref="P166:Q166"/>
    <mergeCell ref="A164:C165"/>
    <mergeCell ref="D164:D165"/>
    <mergeCell ref="E164:E165"/>
    <mergeCell ref="F164:F165"/>
    <mergeCell ref="G164:G165"/>
    <mergeCell ref="H164:H165"/>
    <mergeCell ref="A156:G156"/>
    <mergeCell ref="H156:I156"/>
    <mergeCell ref="A159:F159"/>
    <mergeCell ref="A160:C160"/>
    <mergeCell ref="J160:K160"/>
    <mergeCell ref="A161:Q163"/>
    <mergeCell ref="C152:G152"/>
    <mergeCell ref="A153:E153"/>
    <mergeCell ref="H153:I153"/>
    <mergeCell ref="A154:G154"/>
    <mergeCell ref="H154:I154"/>
    <mergeCell ref="A155:G155"/>
    <mergeCell ref="H155:I155"/>
    <mergeCell ref="C147:G147"/>
    <mergeCell ref="J147:L147"/>
    <mergeCell ref="C148:G148"/>
    <mergeCell ref="C149:G149"/>
    <mergeCell ref="C150:G150"/>
    <mergeCell ref="C151:G151"/>
    <mergeCell ref="B133:E133"/>
    <mergeCell ref="F133:G133"/>
    <mergeCell ref="H133:K133"/>
    <mergeCell ref="B134:O135"/>
    <mergeCell ref="A137:Q141"/>
    <mergeCell ref="A146:C146"/>
    <mergeCell ref="AD95:AF95"/>
    <mergeCell ref="B97:D97"/>
    <mergeCell ref="E97:F97"/>
    <mergeCell ref="G97:H97"/>
    <mergeCell ref="A60:G60"/>
    <mergeCell ref="H60:I60"/>
    <mergeCell ref="A61:G61"/>
    <mergeCell ref="H61:I61"/>
    <mergeCell ref="A62:G62"/>
    <mergeCell ref="H62:I62"/>
    <mergeCell ref="B49:F49"/>
    <mergeCell ref="B50:F50"/>
    <mergeCell ref="B51:F51"/>
    <mergeCell ref="B52:F52"/>
    <mergeCell ref="B53:F53"/>
    <mergeCell ref="B54:F54"/>
    <mergeCell ref="A64:E64"/>
    <mergeCell ref="A65:Q68"/>
    <mergeCell ref="AB95:AC95"/>
    <mergeCell ref="A1:Q1"/>
    <mergeCell ref="A3:Q3"/>
    <mergeCell ref="A7:E7"/>
    <mergeCell ref="F7:P7"/>
    <mergeCell ref="A8:E8"/>
    <mergeCell ref="F8:P8"/>
    <mergeCell ref="A129:Q131"/>
    <mergeCell ref="A13:E13"/>
    <mergeCell ref="A14:Q45"/>
    <mergeCell ref="B48:F48"/>
    <mergeCell ref="H48:I48"/>
    <mergeCell ref="M48:O48"/>
    <mergeCell ref="A9:E9"/>
    <mergeCell ref="F9:P9"/>
    <mergeCell ref="A10:E10"/>
    <mergeCell ref="F10:P10"/>
    <mergeCell ref="A11:E11"/>
    <mergeCell ref="F11:P11"/>
    <mergeCell ref="B55:F55"/>
    <mergeCell ref="B56:F56"/>
    <mergeCell ref="B57:F57"/>
    <mergeCell ref="B58:F58"/>
    <mergeCell ref="A59:E59"/>
    <mergeCell ref="H59:I59"/>
  </mergeCells>
  <phoneticPr fontId="2"/>
  <pageMargins left="0.73" right="0.39370078740157483" top="0.43307086614173229" bottom="0.43307086614173229" header="0.31496062992125984" footer="0.31496062992125984"/>
  <pageSetup paperSize="9" scale="98" orientation="portrait" r:id="rId1"/>
  <rowBreaks count="2" manualBreakCount="2">
    <brk id="45" max="16" man="1"/>
    <brk id="142" max="16" man="1"/>
  </rowBreaks>
  <ignoredErrors>
    <ignoredError sqref="E160" formula="1"/>
  </ignoredErrors>
  <drawing r:id="rId2"/>
  <legacyDrawing r:id="rId3"/>
  <oleObjects>
    <oleObject progId="Word.Document.12" shapeId="6145" r:id="rId4"/>
  </oleObjects>
</worksheet>
</file>

<file path=xl/worksheets/sheet2.xml><?xml version="1.0" encoding="utf-8"?>
<worksheet xmlns="http://schemas.openxmlformats.org/spreadsheetml/2006/main" xmlns:r="http://schemas.openxmlformats.org/officeDocument/2006/relationships">
  <dimension ref="A1:AG553"/>
  <sheetViews>
    <sheetView tabSelected="1" view="pageBreakPreview" topLeftCell="A175" zoomScale="115" zoomScaleNormal="100" zoomScaleSheetLayoutView="115" workbookViewId="0">
      <selection activeCell="G533" sqref="G533:H533"/>
    </sheetView>
  </sheetViews>
  <sheetFormatPr defaultRowHeight="12"/>
  <cols>
    <col min="1" max="5" width="6.140625" style="153" customWidth="1"/>
    <col min="6" max="7" width="8" style="153" customWidth="1"/>
    <col min="8" max="8" width="7.85546875" style="153" customWidth="1"/>
    <col min="9" max="9" width="6.140625" style="153" customWidth="1"/>
    <col min="10" max="17" width="5.28515625" style="153" customWidth="1"/>
    <col min="18" max="19" width="6.140625" style="153" customWidth="1"/>
    <col min="20" max="20" width="5.7109375" style="153" customWidth="1"/>
    <col min="21" max="21" width="9" style="153" customWidth="1"/>
    <col min="22" max="22" width="3.5703125" style="153" customWidth="1"/>
    <col min="23" max="23" width="9" style="153" customWidth="1"/>
    <col min="24" max="24" width="12.5703125" style="153" customWidth="1"/>
    <col min="25" max="31" width="5.7109375" style="153" customWidth="1"/>
    <col min="32" max="16384" width="9.140625" style="153"/>
  </cols>
  <sheetData>
    <row r="1" spans="1:17" ht="24.75">
      <c r="A1" s="172" t="s">
        <v>22</v>
      </c>
      <c r="B1" s="172"/>
      <c r="C1" s="172"/>
      <c r="D1" s="172"/>
      <c r="E1" s="172"/>
      <c r="F1" s="172"/>
      <c r="G1" s="172"/>
      <c r="H1" s="172"/>
      <c r="I1" s="172"/>
      <c r="J1" s="172"/>
      <c r="K1" s="172"/>
      <c r="L1" s="172"/>
      <c r="M1" s="172"/>
      <c r="N1" s="172"/>
      <c r="O1" s="172"/>
      <c r="P1" s="172"/>
      <c r="Q1" s="172"/>
    </row>
    <row r="2" spans="1:17" ht="10.5" customHeight="1">
      <c r="A2" s="1"/>
      <c r="B2" s="1"/>
      <c r="C2" s="1"/>
      <c r="D2" s="1"/>
      <c r="E2" s="1"/>
      <c r="F2" s="1"/>
      <c r="G2" s="1"/>
      <c r="H2" s="1"/>
      <c r="I2" s="1"/>
    </row>
    <row r="3" spans="1:17" ht="20.25" customHeight="1">
      <c r="A3" s="173" t="s">
        <v>119</v>
      </c>
      <c r="B3" s="173"/>
      <c r="C3" s="173"/>
      <c r="D3" s="173"/>
      <c r="E3" s="173"/>
      <c r="F3" s="173"/>
      <c r="G3" s="173"/>
      <c r="H3" s="173"/>
      <c r="I3" s="173"/>
      <c r="J3" s="173"/>
      <c r="K3" s="173"/>
      <c r="L3" s="173"/>
      <c r="M3" s="173"/>
      <c r="N3" s="173"/>
      <c r="O3" s="173"/>
      <c r="P3" s="173"/>
      <c r="Q3" s="173"/>
    </row>
    <row r="4" spans="1:17" ht="18" customHeight="1">
      <c r="A4" s="1"/>
      <c r="B4" s="1"/>
      <c r="C4" s="1"/>
      <c r="D4" s="1"/>
      <c r="E4" s="1"/>
      <c r="F4" s="1"/>
      <c r="G4" s="1"/>
      <c r="H4" s="1"/>
      <c r="I4" s="1"/>
    </row>
    <row r="5" spans="1:17" ht="17.25" customHeight="1">
      <c r="A5" s="1"/>
      <c r="B5" s="1"/>
      <c r="C5" s="1"/>
      <c r="D5" s="1"/>
      <c r="E5" s="1"/>
      <c r="F5" s="1"/>
      <c r="L5" s="16" t="s">
        <v>0</v>
      </c>
      <c r="M5" s="16"/>
      <c r="N5" s="16"/>
      <c r="O5" s="17"/>
      <c r="P5" s="17"/>
      <c r="Q5" s="17"/>
    </row>
    <row r="6" spans="1:17" ht="17.25" customHeight="1">
      <c r="A6" s="1"/>
      <c r="B6" s="1"/>
      <c r="C6" s="1"/>
      <c r="D6" s="1"/>
      <c r="E6" s="1"/>
      <c r="F6" s="1"/>
      <c r="G6" s="2"/>
      <c r="H6" s="2"/>
      <c r="I6" s="2"/>
    </row>
    <row r="7" spans="1:17" ht="18" customHeight="1">
      <c r="A7" s="174" t="s">
        <v>23</v>
      </c>
      <c r="B7" s="174"/>
      <c r="C7" s="174"/>
      <c r="D7" s="174"/>
      <c r="E7" s="174"/>
      <c r="F7" s="481" t="s">
        <v>61</v>
      </c>
      <c r="G7" s="481"/>
      <c r="H7" s="481"/>
      <c r="I7" s="481"/>
      <c r="J7" s="481"/>
      <c r="K7" s="481"/>
      <c r="L7" s="481"/>
      <c r="M7" s="481"/>
      <c r="N7" s="481"/>
      <c r="O7" s="481"/>
      <c r="P7" s="481"/>
    </row>
    <row r="8" spans="1:17" ht="18" customHeight="1">
      <c r="A8" s="174" t="s">
        <v>24</v>
      </c>
      <c r="B8" s="174"/>
      <c r="C8" s="174"/>
      <c r="D8" s="174"/>
      <c r="E8" s="174"/>
      <c r="F8" s="481" t="s">
        <v>62</v>
      </c>
      <c r="G8" s="481"/>
      <c r="H8" s="481"/>
      <c r="I8" s="481"/>
      <c r="J8" s="481"/>
      <c r="K8" s="481"/>
      <c r="L8" s="481"/>
      <c r="M8" s="481"/>
      <c r="N8" s="481"/>
      <c r="O8" s="481"/>
      <c r="P8" s="481"/>
    </row>
    <row r="9" spans="1:17" ht="18" customHeight="1">
      <c r="A9" s="204" t="s">
        <v>1</v>
      </c>
      <c r="B9" s="204"/>
      <c r="C9" s="204"/>
      <c r="D9" s="204"/>
      <c r="E9" s="204"/>
      <c r="F9" s="481" t="s">
        <v>63</v>
      </c>
      <c r="G9" s="481"/>
      <c r="H9" s="481"/>
      <c r="I9" s="481"/>
      <c r="J9" s="481"/>
      <c r="K9" s="481"/>
      <c r="L9" s="481"/>
      <c r="M9" s="481"/>
      <c r="N9" s="481"/>
      <c r="O9" s="481"/>
      <c r="P9" s="481"/>
    </row>
    <row r="10" spans="1:17" ht="18" customHeight="1" thickBot="1">
      <c r="A10" s="174" t="s">
        <v>2</v>
      </c>
      <c r="B10" s="174"/>
      <c r="C10" s="174"/>
      <c r="D10" s="174"/>
      <c r="E10" s="174"/>
      <c r="F10" s="482" t="s">
        <v>64</v>
      </c>
      <c r="G10" s="482"/>
      <c r="H10" s="482"/>
      <c r="I10" s="482"/>
      <c r="J10" s="482"/>
      <c r="K10" s="482"/>
      <c r="L10" s="482"/>
      <c r="M10" s="482"/>
      <c r="N10" s="482"/>
      <c r="O10" s="482"/>
      <c r="P10" s="482"/>
    </row>
    <row r="11" spans="1:17" ht="18" customHeight="1" thickBot="1">
      <c r="A11" s="174" t="s">
        <v>51</v>
      </c>
      <c r="B11" s="174"/>
      <c r="C11" s="174"/>
      <c r="D11" s="174"/>
      <c r="E11" s="206"/>
      <c r="F11" s="483">
        <v>0.21</v>
      </c>
      <c r="G11" s="484"/>
      <c r="H11" s="484"/>
      <c r="I11" s="484"/>
      <c r="J11" s="484"/>
      <c r="K11" s="484"/>
      <c r="L11" s="484"/>
      <c r="M11" s="484"/>
      <c r="N11" s="484"/>
      <c r="O11" s="484"/>
      <c r="P11" s="485"/>
    </row>
    <row r="12" spans="1:17" ht="17.25" customHeight="1">
      <c r="A12" s="3"/>
      <c r="B12" s="3"/>
      <c r="C12" s="3"/>
      <c r="D12" s="3"/>
      <c r="E12" s="3"/>
      <c r="F12" s="3"/>
      <c r="G12" s="3"/>
      <c r="H12" s="3"/>
      <c r="I12" s="3"/>
    </row>
    <row r="13" spans="1:17" ht="26.25" customHeight="1">
      <c r="A13" s="185" t="s">
        <v>26</v>
      </c>
      <c r="B13" s="186"/>
      <c r="C13" s="186"/>
      <c r="D13" s="186"/>
      <c r="E13" s="187"/>
      <c r="F13" s="168"/>
      <c r="G13" s="168"/>
      <c r="H13" s="168"/>
      <c r="I13" s="168"/>
      <c r="J13" s="168"/>
      <c r="K13" s="168"/>
      <c r="L13" s="168"/>
      <c r="M13" s="168"/>
      <c r="N13" s="168"/>
      <c r="O13" s="168"/>
      <c r="P13" s="168"/>
      <c r="Q13" s="168"/>
    </row>
    <row r="14" spans="1:17" ht="18.75" customHeight="1">
      <c r="A14" s="188"/>
      <c r="B14" s="189"/>
      <c r="C14" s="189"/>
      <c r="D14" s="189"/>
      <c r="E14" s="189"/>
      <c r="F14" s="189"/>
      <c r="G14" s="189"/>
      <c r="H14" s="189"/>
      <c r="I14" s="189"/>
      <c r="J14" s="189"/>
      <c r="K14" s="189"/>
      <c r="L14" s="189"/>
      <c r="M14" s="189"/>
      <c r="N14" s="189"/>
      <c r="O14" s="189"/>
      <c r="P14" s="189"/>
      <c r="Q14" s="190"/>
    </row>
    <row r="15" spans="1:17" ht="18.75" customHeight="1">
      <c r="A15" s="191"/>
      <c r="B15" s="192"/>
      <c r="C15" s="192"/>
      <c r="D15" s="192"/>
      <c r="E15" s="192"/>
      <c r="F15" s="192"/>
      <c r="G15" s="192"/>
      <c r="H15" s="192"/>
      <c r="I15" s="192"/>
      <c r="J15" s="192"/>
      <c r="K15" s="192"/>
      <c r="L15" s="192"/>
      <c r="M15" s="192"/>
      <c r="N15" s="192"/>
      <c r="O15" s="192"/>
      <c r="P15" s="192"/>
      <c r="Q15" s="193"/>
    </row>
    <row r="16" spans="1:17" ht="18.75" customHeight="1">
      <c r="A16" s="191"/>
      <c r="B16" s="192"/>
      <c r="C16" s="192"/>
      <c r="D16" s="192"/>
      <c r="E16" s="192"/>
      <c r="F16" s="192"/>
      <c r="G16" s="192"/>
      <c r="H16" s="192"/>
      <c r="I16" s="192"/>
      <c r="J16" s="192"/>
      <c r="K16" s="192"/>
      <c r="L16" s="192"/>
      <c r="M16" s="192"/>
      <c r="N16" s="192"/>
      <c r="O16" s="192"/>
      <c r="P16" s="192"/>
      <c r="Q16" s="193"/>
    </row>
    <row r="17" spans="1:17" ht="18.75" customHeight="1">
      <c r="A17" s="191"/>
      <c r="B17" s="192"/>
      <c r="C17" s="192"/>
      <c r="D17" s="192"/>
      <c r="E17" s="192"/>
      <c r="F17" s="192"/>
      <c r="G17" s="192"/>
      <c r="H17" s="192"/>
      <c r="I17" s="192"/>
      <c r="J17" s="192"/>
      <c r="K17" s="192"/>
      <c r="L17" s="192"/>
      <c r="M17" s="192"/>
      <c r="N17" s="192"/>
      <c r="O17" s="192"/>
      <c r="P17" s="192"/>
      <c r="Q17" s="193"/>
    </row>
    <row r="18" spans="1:17" ht="18.75" customHeight="1">
      <c r="A18" s="191"/>
      <c r="B18" s="192"/>
      <c r="C18" s="192"/>
      <c r="D18" s="192"/>
      <c r="E18" s="192"/>
      <c r="F18" s="192"/>
      <c r="G18" s="192"/>
      <c r="H18" s="192"/>
      <c r="I18" s="192"/>
      <c r="J18" s="192"/>
      <c r="K18" s="192"/>
      <c r="L18" s="192"/>
      <c r="M18" s="192"/>
      <c r="N18" s="192"/>
      <c r="O18" s="192"/>
      <c r="P18" s="192"/>
      <c r="Q18" s="193"/>
    </row>
    <row r="19" spans="1:17" ht="18.75" customHeight="1">
      <c r="A19" s="191"/>
      <c r="B19" s="192"/>
      <c r="C19" s="192"/>
      <c r="D19" s="192"/>
      <c r="E19" s="192"/>
      <c r="F19" s="192"/>
      <c r="G19" s="192"/>
      <c r="H19" s="192"/>
      <c r="I19" s="192"/>
      <c r="J19" s="192"/>
      <c r="K19" s="192"/>
      <c r="L19" s="192"/>
      <c r="M19" s="192"/>
      <c r="N19" s="192"/>
      <c r="O19" s="192"/>
      <c r="P19" s="192"/>
      <c r="Q19" s="193"/>
    </row>
    <row r="20" spans="1:17" ht="18.75" customHeight="1">
      <c r="A20" s="191"/>
      <c r="B20" s="192"/>
      <c r="C20" s="192"/>
      <c r="D20" s="192"/>
      <c r="E20" s="192"/>
      <c r="F20" s="192"/>
      <c r="G20" s="192"/>
      <c r="H20" s="192"/>
      <c r="I20" s="192"/>
      <c r="J20" s="192"/>
      <c r="K20" s="192"/>
      <c r="L20" s="192"/>
      <c r="M20" s="192"/>
      <c r="N20" s="192"/>
      <c r="O20" s="192"/>
      <c r="P20" s="192"/>
      <c r="Q20" s="193"/>
    </row>
    <row r="21" spans="1:17" ht="18.75" customHeight="1">
      <c r="A21" s="191"/>
      <c r="B21" s="192"/>
      <c r="C21" s="192"/>
      <c r="D21" s="192"/>
      <c r="E21" s="192"/>
      <c r="F21" s="192"/>
      <c r="G21" s="192"/>
      <c r="H21" s="192"/>
      <c r="I21" s="192"/>
      <c r="J21" s="192"/>
      <c r="K21" s="192"/>
      <c r="L21" s="192"/>
      <c r="M21" s="192"/>
      <c r="N21" s="192"/>
      <c r="O21" s="192"/>
      <c r="P21" s="192"/>
      <c r="Q21" s="193"/>
    </row>
    <row r="22" spans="1:17" ht="18.75" customHeight="1">
      <c r="A22" s="191"/>
      <c r="B22" s="192"/>
      <c r="C22" s="192"/>
      <c r="D22" s="192"/>
      <c r="E22" s="192"/>
      <c r="F22" s="192"/>
      <c r="G22" s="192"/>
      <c r="H22" s="192"/>
      <c r="I22" s="192"/>
      <c r="J22" s="192"/>
      <c r="K22" s="192"/>
      <c r="L22" s="192"/>
      <c r="M22" s="192"/>
      <c r="N22" s="192"/>
      <c r="O22" s="192"/>
      <c r="P22" s="192"/>
      <c r="Q22" s="193"/>
    </row>
    <row r="23" spans="1:17" ht="18.75" customHeight="1">
      <c r="A23" s="191"/>
      <c r="B23" s="192"/>
      <c r="C23" s="192"/>
      <c r="D23" s="192"/>
      <c r="E23" s="192"/>
      <c r="F23" s="192"/>
      <c r="G23" s="192"/>
      <c r="H23" s="192"/>
      <c r="I23" s="192"/>
      <c r="J23" s="192"/>
      <c r="K23" s="192"/>
      <c r="L23" s="192"/>
      <c r="M23" s="192"/>
      <c r="N23" s="192"/>
      <c r="O23" s="192"/>
      <c r="P23" s="192"/>
      <c r="Q23" s="193"/>
    </row>
    <row r="24" spans="1:17" ht="18.75" customHeight="1">
      <c r="A24" s="191"/>
      <c r="B24" s="192"/>
      <c r="C24" s="192"/>
      <c r="D24" s="192"/>
      <c r="E24" s="192"/>
      <c r="F24" s="192"/>
      <c r="G24" s="192"/>
      <c r="H24" s="192"/>
      <c r="I24" s="192"/>
      <c r="J24" s="192"/>
      <c r="K24" s="192"/>
      <c r="L24" s="192"/>
      <c r="M24" s="192"/>
      <c r="N24" s="192"/>
      <c r="O24" s="192"/>
      <c r="P24" s="192"/>
      <c r="Q24" s="193"/>
    </row>
    <row r="25" spans="1:17" ht="18.75" customHeight="1">
      <c r="A25" s="191"/>
      <c r="B25" s="192"/>
      <c r="C25" s="192"/>
      <c r="D25" s="192"/>
      <c r="E25" s="192"/>
      <c r="F25" s="192"/>
      <c r="G25" s="192"/>
      <c r="H25" s="192"/>
      <c r="I25" s="192"/>
      <c r="J25" s="192"/>
      <c r="K25" s="192"/>
      <c r="L25" s="192"/>
      <c r="M25" s="192"/>
      <c r="N25" s="192"/>
      <c r="O25" s="192"/>
      <c r="P25" s="192"/>
      <c r="Q25" s="193"/>
    </row>
    <row r="26" spans="1:17" ht="18.75" customHeight="1">
      <c r="A26" s="191"/>
      <c r="B26" s="192"/>
      <c r="C26" s="192"/>
      <c r="D26" s="192"/>
      <c r="E26" s="192"/>
      <c r="F26" s="192"/>
      <c r="G26" s="192"/>
      <c r="H26" s="192"/>
      <c r="I26" s="192"/>
      <c r="J26" s="192"/>
      <c r="K26" s="192"/>
      <c r="L26" s="192"/>
      <c r="M26" s="192"/>
      <c r="N26" s="192"/>
      <c r="O26" s="192"/>
      <c r="P26" s="192"/>
      <c r="Q26" s="193"/>
    </row>
    <row r="27" spans="1:17" ht="18.75" customHeight="1">
      <c r="A27" s="191"/>
      <c r="B27" s="192"/>
      <c r="C27" s="192"/>
      <c r="D27" s="192"/>
      <c r="E27" s="192"/>
      <c r="F27" s="192"/>
      <c r="G27" s="192"/>
      <c r="H27" s="192"/>
      <c r="I27" s="192"/>
      <c r="J27" s="192"/>
      <c r="K27" s="192"/>
      <c r="L27" s="192"/>
      <c r="M27" s="192"/>
      <c r="N27" s="192"/>
      <c r="O27" s="192"/>
      <c r="P27" s="192"/>
      <c r="Q27" s="193"/>
    </row>
    <row r="28" spans="1:17" ht="18.75" customHeight="1">
      <c r="A28" s="191"/>
      <c r="B28" s="192"/>
      <c r="C28" s="192"/>
      <c r="D28" s="192"/>
      <c r="E28" s="192"/>
      <c r="F28" s="192"/>
      <c r="G28" s="192"/>
      <c r="H28" s="192"/>
      <c r="I28" s="192"/>
      <c r="J28" s="192"/>
      <c r="K28" s="192"/>
      <c r="L28" s="192"/>
      <c r="M28" s="192"/>
      <c r="N28" s="192"/>
      <c r="O28" s="192"/>
      <c r="P28" s="192"/>
      <c r="Q28" s="193"/>
    </row>
    <row r="29" spans="1:17" ht="18.75" customHeight="1">
      <c r="A29" s="191"/>
      <c r="B29" s="192"/>
      <c r="C29" s="192"/>
      <c r="D29" s="192"/>
      <c r="E29" s="192"/>
      <c r="F29" s="192"/>
      <c r="G29" s="192"/>
      <c r="H29" s="192"/>
      <c r="I29" s="192"/>
      <c r="J29" s="192"/>
      <c r="K29" s="192"/>
      <c r="L29" s="192"/>
      <c r="M29" s="192"/>
      <c r="N29" s="192"/>
      <c r="O29" s="192"/>
      <c r="P29" s="192"/>
      <c r="Q29" s="193"/>
    </row>
    <row r="30" spans="1:17" ht="18.75" customHeight="1">
      <c r="A30" s="191"/>
      <c r="B30" s="192"/>
      <c r="C30" s="192"/>
      <c r="D30" s="192"/>
      <c r="E30" s="192"/>
      <c r="F30" s="192"/>
      <c r="G30" s="192"/>
      <c r="H30" s="192"/>
      <c r="I30" s="192"/>
      <c r="J30" s="192"/>
      <c r="K30" s="192"/>
      <c r="L30" s="192"/>
      <c r="M30" s="192"/>
      <c r="N30" s="192"/>
      <c r="O30" s="192"/>
      <c r="P30" s="192"/>
      <c r="Q30" s="193"/>
    </row>
    <row r="31" spans="1:17" ht="18.75" customHeight="1">
      <c r="A31" s="191"/>
      <c r="B31" s="192"/>
      <c r="C31" s="192"/>
      <c r="D31" s="192"/>
      <c r="E31" s="192"/>
      <c r="F31" s="192"/>
      <c r="G31" s="192"/>
      <c r="H31" s="192"/>
      <c r="I31" s="192"/>
      <c r="J31" s="192"/>
      <c r="K31" s="192"/>
      <c r="L31" s="192"/>
      <c r="M31" s="192"/>
      <c r="N31" s="192"/>
      <c r="O31" s="192"/>
      <c r="P31" s="192"/>
      <c r="Q31" s="193"/>
    </row>
    <row r="32" spans="1:17" ht="18.75" customHeight="1">
      <c r="A32" s="191"/>
      <c r="B32" s="192"/>
      <c r="C32" s="192"/>
      <c r="D32" s="192"/>
      <c r="E32" s="192"/>
      <c r="F32" s="192"/>
      <c r="G32" s="192"/>
      <c r="H32" s="192"/>
      <c r="I32" s="192"/>
      <c r="J32" s="192"/>
      <c r="K32" s="192"/>
      <c r="L32" s="192"/>
      <c r="M32" s="192"/>
      <c r="N32" s="192"/>
      <c r="O32" s="192"/>
      <c r="P32" s="192"/>
      <c r="Q32" s="193"/>
    </row>
    <row r="33" spans="1:17" ht="18.75" customHeight="1">
      <c r="A33" s="191"/>
      <c r="B33" s="192"/>
      <c r="C33" s="192"/>
      <c r="D33" s="192"/>
      <c r="E33" s="192"/>
      <c r="F33" s="192"/>
      <c r="G33" s="192"/>
      <c r="H33" s="192"/>
      <c r="I33" s="192"/>
      <c r="J33" s="192"/>
      <c r="K33" s="192"/>
      <c r="L33" s="192"/>
      <c r="M33" s="192"/>
      <c r="N33" s="192"/>
      <c r="O33" s="192"/>
      <c r="P33" s="192"/>
      <c r="Q33" s="193"/>
    </row>
    <row r="34" spans="1:17" ht="18.75" customHeight="1">
      <c r="A34" s="191"/>
      <c r="B34" s="192"/>
      <c r="C34" s="192"/>
      <c r="D34" s="192"/>
      <c r="E34" s="192"/>
      <c r="F34" s="192"/>
      <c r="G34" s="192"/>
      <c r="H34" s="192"/>
      <c r="I34" s="192"/>
      <c r="J34" s="192"/>
      <c r="K34" s="192"/>
      <c r="L34" s="192"/>
      <c r="M34" s="192"/>
      <c r="N34" s="192"/>
      <c r="O34" s="192"/>
      <c r="P34" s="192"/>
      <c r="Q34" s="193"/>
    </row>
    <row r="35" spans="1:17" ht="18.75" customHeight="1">
      <c r="A35" s="191"/>
      <c r="B35" s="192"/>
      <c r="C35" s="192"/>
      <c r="D35" s="192"/>
      <c r="E35" s="192"/>
      <c r="F35" s="192"/>
      <c r="G35" s="192"/>
      <c r="H35" s="192"/>
      <c r="I35" s="192"/>
      <c r="J35" s="192"/>
      <c r="K35" s="192"/>
      <c r="L35" s="192"/>
      <c r="M35" s="192"/>
      <c r="N35" s="192"/>
      <c r="O35" s="192"/>
      <c r="P35" s="192"/>
      <c r="Q35" s="193"/>
    </row>
    <row r="36" spans="1:17" ht="18.75" customHeight="1">
      <c r="A36" s="191"/>
      <c r="B36" s="192"/>
      <c r="C36" s="192"/>
      <c r="D36" s="192"/>
      <c r="E36" s="192"/>
      <c r="F36" s="192"/>
      <c r="G36" s="192"/>
      <c r="H36" s="192"/>
      <c r="I36" s="192"/>
      <c r="J36" s="192"/>
      <c r="K36" s="192"/>
      <c r="L36" s="192"/>
      <c r="M36" s="192"/>
      <c r="N36" s="192"/>
      <c r="O36" s="192"/>
      <c r="P36" s="192"/>
      <c r="Q36" s="193"/>
    </row>
    <row r="37" spans="1:17" ht="18.75" customHeight="1">
      <c r="A37" s="191"/>
      <c r="B37" s="192"/>
      <c r="C37" s="192"/>
      <c r="D37" s="192"/>
      <c r="E37" s="192"/>
      <c r="F37" s="192"/>
      <c r="G37" s="192"/>
      <c r="H37" s="192"/>
      <c r="I37" s="192"/>
      <c r="J37" s="192"/>
      <c r="K37" s="192"/>
      <c r="L37" s="192"/>
      <c r="M37" s="192"/>
      <c r="N37" s="192"/>
      <c r="O37" s="192"/>
      <c r="P37" s="192"/>
      <c r="Q37" s="193"/>
    </row>
    <row r="38" spans="1:17" ht="18.75" customHeight="1">
      <c r="A38" s="191"/>
      <c r="B38" s="192"/>
      <c r="C38" s="192"/>
      <c r="D38" s="192"/>
      <c r="E38" s="192"/>
      <c r="F38" s="192"/>
      <c r="G38" s="192"/>
      <c r="H38" s="192"/>
      <c r="I38" s="192"/>
      <c r="J38" s="192"/>
      <c r="K38" s="192"/>
      <c r="L38" s="192"/>
      <c r="M38" s="192"/>
      <c r="N38" s="192"/>
      <c r="O38" s="192"/>
      <c r="P38" s="192"/>
      <c r="Q38" s="193"/>
    </row>
    <row r="39" spans="1:17" ht="18.75" customHeight="1">
      <c r="A39" s="191"/>
      <c r="B39" s="192"/>
      <c r="C39" s="192"/>
      <c r="D39" s="192"/>
      <c r="E39" s="192"/>
      <c r="F39" s="192"/>
      <c r="G39" s="192"/>
      <c r="H39" s="192"/>
      <c r="I39" s="192"/>
      <c r="J39" s="192"/>
      <c r="K39" s="192"/>
      <c r="L39" s="192"/>
      <c r="M39" s="192"/>
      <c r="N39" s="192"/>
      <c r="O39" s="192"/>
      <c r="P39" s="192"/>
      <c r="Q39" s="193"/>
    </row>
    <row r="40" spans="1:17" ht="18.75" customHeight="1">
      <c r="A40" s="191"/>
      <c r="B40" s="192"/>
      <c r="C40" s="192"/>
      <c r="D40" s="192"/>
      <c r="E40" s="192"/>
      <c r="F40" s="192"/>
      <c r="G40" s="192"/>
      <c r="H40" s="192"/>
      <c r="I40" s="192"/>
      <c r="J40" s="192"/>
      <c r="K40" s="192"/>
      <c r="L40" s="192"/>
      <c r="M40" s="192"/>
      <c r="N40" s="192"/>
      <c r="O40" s="192"/>
      <c r="P40" s="192"/>
      <c r="Q40" s="193"/>
    </row>
    <row r="41" spans="1:17" ht="18.75" customHeight="1">
      <c r="A41" s="191"/>
      <c r="B41" s="192"/>
      <c r="C41" s="192"/>
      <c r="D41" s="192"/>
      <c r="E41" s="192"/>
      <c r="F41" s="192"/>
      <c r="G41" s="192"/>
      <c r="H41" s="192"/>
      <c r="I41" s="192"/>
      <c r="J41" s="192"/>
      <c r="K41" s="192"/>
      <c r="L41" s="192"/>
      <c r="M41" s="192"/>
      <c r="N41" s="192"/>
      <c r="O41" s="192"/>
      <c r="P41" s="192"/>
      <c r="Q41" s="193"/>
    </row>
    <row r="42" spans="1:17" ht="18.75" customHeight="1">
      <c r="A42" s="191"/>
      <c r="B42" s="192"/>
      <c r="C42" s="192"/>
      <c r="D42" s="192"/>
      <c r="E42" s="192"/>
      <c r="F42" s="192"/>
      <c r="G42" s="192"/>
      <c r="H42" s="192"/>
      <c r="I42" s="192"/>
      <c r="J42" s="192"/>
      <c r="K42" s="192"/>
      <c r="L42" s="192"/>
      <c r="M42" s="192"/>
      <c r="N42" s="192"/>
      <c r="O42" s="192"/>
      <c r="P42" s="192"/>
      <c r="Q42" s="193"/>
    </row>
    <row r="43" spans="1:17" ht="18.75" customHeight="1">
      <c r="A43" s="191"/>
      <c r="B43" s="192"/>
      <c r="C43" s="192"/>
      <c r="D43" s="192"/>
      <c r="E43" s="192"/>
      <c r="F43" s="192"/>
      <c r="G43" s="192"/>
      <c r="H43" s="192"/>
      <c r="I43" s="192"/>
      <c r="J43" s="192"/>
      <c r="K43" s="192"/>
      <c r="L43" s="192"/>
      <c r="M43" s="192"/>
      <c r="N43" s="192"/>
      <c r="O43" s="192"/>
      <c r="P43" s="192"/>
      <c r="Q43" s="193"/>
    </row>
    <row r="44" spans="1:17" ht="18.75" customHeight="1">
      <c r="A44" s="191"/>
      <c r="B44" s="192"/>
      <c r="C44" s="192"/>
      <c r="D44" s="192"/>
      <c r="E44" s="192"/>
      <c r="F44" s="192"/>
      <c r="G44" s="192"/>
      <c r="H44" s="192"/>
      <c r="I44" s="192"/>
      <c r="J44" s="192"/>
      <c r="K44" s="192"/>
      <c r="L44" s="192"/>
      <c r="M44" s="192"/>
      <c r="N44" s="192"/>
      <c r="O44" s="192"/>
      <c r="P44" s="192"/>
      <c r="Q44" s="193"/>
    </row>
    <row r="45" spans="1:17" ht="18.75" customHeight="1">
      <c r="A45" s="194"/>
      <c r="B45" s="195"/>
      <c r="C45" s="195"/>
      <c r="D45" s="195"/>
      <c r="E45" s="195"/>
      <c r="F45" s="195"/>
      <c r="G45" s="195"/>
      <c r="H45" s="195"/>
      <c r="I45" s="195"/>
      <c r="J45" s="195"/>
      <c r="K45" s="195"/>
      <c r="L45" s="195"/>
      <c r="M45" s="195"/>
      <c r="N45" s="195"/>
      <c r="O45" s="195"/>
      <c r="P45" s="195"/>
      <c r="Q45" s="196"/>
    </row>
    <row r="46" spans="1:17" ht="18.75" customHeight="1">
      <c r="A46" s="27"/>
      <c r="B46" s="27"/>
      <c r="C46" s="27"/>
      <c r="D46" s="27"/>
      <c r="E46" s="27"/>
      <c r="F46" s="27"/>
      <c r="G46" s="27"/>
      <c r="H46" s="27"/>
      <c r="I46" s="27"/>
      <c r="J46" s="27"/>
      <c r="K46" s="27"/>
      <c r="L46" s="27"/>
      <c r="M46" s="27"/>
      <c r="N46" s="27"/>
      <c r="O46" s="27"/>
      <c r="P46" s="27"/>
      <c r="Q46" s="27"/>
    </row>
    <row r="47" spans="1:17" ht="18.75" customHeight="1">
      <c r="A47" s="27"/>
      <c r="B47" s="27"/>
      <c r="C47" s="27"/>
      <c r="D47" s="27"/>
      <c r="E47" s="27"/>
      <c r="F47" s="27"/>
      <c r="G47" s="27"/>
      <c r="H47" s="27"/>
      <c r="I47" s="27"/>
      <c r="J47" s="27"/>
      <c r="K47" s="27"/>
      <c r="L47" s="27"/>
      <c r="M47" s="27"/>
      <c r="N47" s="27"/>
      <c r="O47" s="27"/>
      <c r="P47" s="27"/>
      <c r="Q47" s="27"/>
    </row>
    <row r="48" spans="1:17" ht="18.75" customHeight="1">
      <c r="A48" s="27"/>
      <c r="B48" s="27"/>
      <c r="C48" s="27"/>
      <c r="D48" s="27"/>
      <c r="E48" s="27"/>
      <c r="F48" s="27"/>
      <c r="G48" s="27"/>
      <c r="H48" s="27"/>
      <c r="I48" s="27"/>
      <c r="J48" s="27"/>
      <c r="K48" s="27"/>
      <c r="L48" s="27"/>
      <c r="M48" s="27"/>
      <c r="N48" s="27"/>
      <c r="O48" s="27"/>
      <c r="P48" s="27"/>
      <c r="Q48" s="27"/>
    </row>
    <row r="49" spans="1:17" ht="18.75" customHeight="1">
      <c r="A49" s="27"/>
      <c r="B49" s="27"/>
      <c r="C49" s="27"/>
      <c r="D49" s="27"/>
      <c r="E49" s="27"/>
      <c r="F49" s="27"/>
      <c r="G49" s="27"/>
      <c r="H49" s="27"/>
      <c r="I49" s="27"/>
      <c r="J49" s="27"/>
      <c r="K49" s="27"/>
      <c r="L49" s="27"/>
      <c r="M49" s="27"/>
      <c r="N49" s="27"/>
      <c r="O49" s="27"/>
      <c r="P49" s="27"/>
      <c r="Q49" s="27"/>
    </row>
    <row r="50" spans="1:17" ht="18.75" customHeight="1">
      <c r="A50" s="27"/>
      <c r="B50" s="27"/>
      <c r="C50" s="27"/>
      <c r="D50" s="27"/>
      <c r="E50" s="27"/>
      <c r="F50" s="27"/>
      <c r="G50" s="27"/>
      <c r="H50" s="27"/>
      <c r="I50" s="27"/>
      <c r="J50" s="27"/>
      <c r="K50" s="27"/>
      <c r="L50" s="27"/>
      <c r="M50" s="27"/>
      <c r="N50" s="27"/>
      <c r="O50" s="27"/>
      <c r="P50" s="27"/>
      <c r="Q50" s="27"/>
    </row>
    <row r="51" spans="1:17" ht="18.75" customHeight="1">
      <c r="A51" s="27"/>
      <c r="B51" s="27"/>
      <c r="C51" s="27"/>
      <c r="D51" s="27"/>
      <c r="E51" s="27"/>
      <c r="F51" s="27"/>
      <c r="G51" s="27"/>
      <c r="H51" s="27"/>
      <c r="I51" s="27"/>
      <c r="J51" s="27"/>
      <c r="K51" s="27"/>
      <c r="L51" s="27"/>
      <c r="M51" s="27"/>
      <c r="N51" s="27"/>
      <c r="O51" s="27"/>
      <c r="P51" s="27"/>
      <c r="Q51" s="27"/>
    </row>
    <row r="52" spans="1:17" ht="18.75" customHeight="1">
      <c r="A52" s="27"/>
      <c r="B52" s="27"/>
      <c r="C52" s="27"/>
      <c r="D52" s="27"/>
      <c r="E52" s="27"/>
      <c r="F52" s="27"/>
      <c r="G52" s="27"/>
      <c r="H52" s="27"/>
      <c r="I52" s="27"/>
      <c r="J52" s="27"/>
      <c r="K52" s="27"/>
      <c r="L52" s="27"/>
      <c r="M52" s="27"/>
      <c r="N52" s="27"/>
      <c r="O52" s="27"/>
      <c r="P52" s="27"/>
      <c r="Q52" s="27"/>
    </row>
    <row r="53" spans="1:17" ht="18.75" customHeight="1">
      <c r="A53" s="27"/>
      <c r="B53" s="27"/>
      <c r="C53" s="27"/>
      <c r="D53" s="27"/>
      <c r="E53" s="27"/>
      <c r="F53" s="27"/>
      <c r="G53" s="27"/>
      <c r="H53" s="27"/>
      <c r="I53" s="27"/>
      <c r="J53" s="27"/>
      <c r="K53" s="27"/>
      <c r="L53" s="27"/>
      <c r="M53" s="27"/>
      <c r="N53" s="27"/>
      <c r="O53" s="27"/>
      <c r="P53" s="27"/>
      <c r="Q53" s="27"/>
    </row>
    <row r="54" spans="1:17" ht="18.75" customHeight="1">
      <c r="A54" s="27"/>
      <c r="B54" s="27"/>
      <c r="C54" s="27"/>
      <c r="D54" s="27"/>
      <c r="E54" s="27"/>
      <c r="F54" s="27"/>
      <c r="G54" s="27"/>
      <c r="H54" s="27"/>
      <c r="I54" s="27"/>
      <c r="J54" s="27"/>
      <c r="K54" s="27"/>
      <c r="L54" s="27"/>
      <c r="M54" s="27"/>
      <c r="N54" s="27"/>
      <c r="O54" s="27"/>
      <c r="P54" s="27"/>
      <c r="Q54" s="27"/>
    </row>
    <row r="55" spans="1:17" ht="18.75" customHeight="1">
      <c r="A55" s="27"/>
      <c r="B55" s="27"/>
      <c r="C55" s="27"/>
      <c r="D55" s="27"/>
      <c r="E55" s="27"/>
      <c r="F55" s="27"/>
      <c r="G55" s="27"/>
      <c r="H55" s="27"/>
      <c r="I55" s="27"/>
      <c r="J55" s="27"/>
      <c r="K55" s="27"/>
      <c r="L55" s="27"/>
      <c r="M55" s="27"/>
      <c r="N55" s="27"/>
      <c r="O55" s="27"/>
      <c r="P55" s="27"/>
      <c r="Q55" s="27"/>
    </row>
    <row r="56" spans="1:17" ht="18.75" customHeight="1">
      <c r="A56" s="27"/>
      <c r="B56" s="27"/>
      <c r="C56" s="27"/>
      <c r="D56" s="27"/>
      <c r="E56" s="27"/>
      <c r="F56" s="27"/>
      <c r="G56" s="27"/>
      <c r="H56" s="27"/>
      <c r="I56" s="27"/>
      <c r="J56" s="27"/>
      <c r="K56" s="27"/>
      <c r="L56" s="27"/>
      <c r="M56" s="27"/>
      <c r="N56" s="27"/>
      <c r="O56" s="27"/>
      <c r="P56" s="27"/>
      <c r="Q56" s="27"/>
    </row>
    <row r="57" spans="1:17" ht="18.75" customHeight="1">
      <c r="A57" s="27"/>
      <c r="B57" s="27"/>
      <c r="C57" s="27"/>
      <c r="D57" s="27"/>
      <c r="E57" s="27"/>
      <c r="F57" s="27"/>
      <c r="G57" s="27"/>
      <c r="H57" s="27"/>
      <c r="I57" s="27"/>
      <c r="J57" s="27"/>
      <c r="K57" s="27"/>
      <c r="L57" s="27"/>
      <c r="M57" s="27"/>
      <c r="N57" s="27"/>
      <c r="O57" s="27"/>
      <c r="P57" s="27"/>
      <c r="Q57" s="27"/>
    </row>
    <row r="58" spans="1:17" ht="18.75" customHeight="1">
      <c r="A58" s="27"/>
      <c r="B58" s="27"/>
      <c r="C58" s="27"/>
      <c r="D58" s="27"/>
      <c r="E58" s="27"/>
      <c r="F58" s="27"/>
      <c r="G58" s="27"/>
      <c r="H58" s="27"/>
      <c r="I58" s="27"/>
      <c r="J58" s="27"/>
      <c r="K58" s="27"/>
      <c r="L58" s="27"/>
      <c r="M58" s="27"/>
      <c r="N58" s="27"/>
      <c r="O58" s="27"/>
      <c r="P58" s="27"/>
      <c r="Q58" s="27"/>
    </row>
    <row r="59" spans="1:17" ht="18.75" customHeight="1">
      <c r="A59" s="27"/>
      <c r="B59" s="27"/>
      <c r="C59" s="27"/>
      <c r="D59" s="27"/>
      <c r="E59" s="27"/>
      <c r="F59" s="27"/>
      <c r="G59" s="27"/>
      <c r="H59" s="27"/>
      <c r="I59" s="27"/>
      <c r="J59" s="27"/>
      <c r="K59" s="27"/>
      <c r="L59" s="27"/>
      <c r="M59" s="27"/>
      <c r="N59" s="27"/>
      <c r="O59" s="27"/>
      <c r="P59" s="27"/>
      <c r="Q59" s="27"/>
    </row>
    <row r="60" spans="1:17" ht="18.75" customHeight="1">
      <c r="A60" s="27"/>
      <c r="B60" s="27"/>
      <c r="C60" s="27"/>
      <c r="D60" s="27"/>
      <c r="E60" s="27"/>
      <c r="F60" s="27"/>
      <c r="G60" s="27"/>
      <c r="H60" s="27"/>
      <c r="I60" s="27"/>
      <c r="J60" s="27"/>
      <c r="K60" s="27"/>
      <c r="L60" s="27"/>
      <c r="M60" s="27"/>
      <c r="N60" s="27"/>
      <c r="O60" s="27"/>
      <c r="P60" s="27"/>
      <c r="Q60" s="27"/>
    </row>
    <row r="61" spans="1:17" ht="18.75" customHeight="1">
      <c r="A61" s="27"/>
      <c r="B61" s="27"/>
      <c r="C61" s="27"/>
      <c r="D61" s="27"/>
      <c r="E61" s="27"/>
      <c r="F61" s="27"/>
      <c r="G61" s="27"/>
      <c r="H61" s="27"/>
      <c r="I61" s="27"/>
      <c r="J61" s="27"/>
      <c r="K61" s="27"/>
      <c r="L61" s="27"/>
      <c r="M61" s="27"/>
      <c r="N61" s="27"/>
      <c r="O61" s="27"/>
      <c r="P61" s="27"/>
      <c r="Q61" s="27"/>
    </row>
    <row r="62" spans="1:17" ht="18.75" customHeight="1">
      <c r="A62" s="27"/>
      <c r="B62" s="27"/>
      <c r="C62" s="27"/>
      <c r="D62" s="27"/>
      <c r="E62" s="27"/>
      <c r="F62" s="27"/>
      <c r="G62" s="27"/>
      <c r="H62" s="27"/>
      <c r="I62" s="27"/>
      <c r="J62" s="27"/>
      <c r="K62" s="27"/>
      <c r="L62" s="27"/>
      <c r="M62" s="27"/>
      <c r="N62" s="27"/>
      <c r="O62" s="27"/>
      <c r="P62" s="27"/>
      <c r="Q62" s="27"/>
    </row>
    <row r="63" spans="1:17" ht="18.75" customHeight="1">
      <c r="A63" s="27"/>
      <c r="B63" s="27"/>
      <c r="C63" s="27"/>
      <c r="D63" s="27"/>
      <c r="E63" s="27"/>
      <c r="F63" s="27"/>
      <c r="G63" s="27"/>
      <c r="H63" s="27"/>
      <c r="I63" s="27"/>
      <c r="J63" s="27"/>
      <c r="K63" s="27"/>
      <c r="L63" s="27"/>
      <c r="M63" s="27"/>
      <c r="N63" s="27"/>
      <c r="O63" s="27"/>
      <c r="P63" s="27"/>
      <c r="Q63" s="27"/>
    </row>
    <row r="64" spans="1:17" ht="18.75" customHeight="1">
      <c r="A64" s="27"/>
      <c r="B64" s="27"/>
      <c r="C64" s="27"/>
      <c r="D64" s="27"/>
      <c r="E64" s="27"/>
      <c r="F64" s="27"/>
      <c r="G64" s="27"/>
      <c r="H64" s="27"/>
      <c r="I64" s="27"/>
      <c r="J64" s="27"/>
      <c r="K64" s="27"/>
      <c r="L64" s="27"/>
      <c r="M64" s="27"/>
      <c r="N64" s="27"/>
      <c r="O64" s="27"/>
      <c r="P64" s="27"/>
      <c r="Q64" s="27"/>
    </row>
    <row r="65" spans="1:17" ht="18.75" customHeight="1">
      <c r="A65" s="27"/>
      <c r="B65" s="27"/>
      <c r="C65" s="27"/>
      <c r="D65" s="27"/>
      <c r="E65" s="27"/>
      <c r="F65" s="27"/>
      <c r="G65" s="27"/>
      <c r="H65" s="27"/>
      <c r="I65" s="27"/>
      <c r="J65" s="27"/>
      <c r="K65" s="27"/>
      <c r="L65" s="27"/>
      <c r="M65" s="27"/>
      <c r="N65" s="27"/>
      <c r="O65" s="27"/>
      <c r="P65" s="27"/>
      <c r="Q65" s="27"/>
    </row>
    <row r="66" spans="1:17" ht="18.75" customHeight="1">
      <c r="A66" s="27"/>
      <c r="B66" s="27"/>
      <c r="C66" s="27"/>
      <c r="D66" s="27"/>
      <c r="E66" s="27"/>
      <c r="F66" s="27"/>
      <c r="G66" s="27"/>
      <c r="H66" s="27"/>
      <c r="I66" s="27"/>
      <c r="J66" s="27"/>
      <c r="K66" s="27"/>
      <c r="L66" s="27"/>
      <c r="M66" s="27"/>
      <c r="N66" s="27"/>
      <c r="O66" s="27"/>
      <c r="P66" s="27"/>
      <c r="Q66" s="27"/>
    </row>
    <row r="67" spans="1:17" ht="18.75" customHeight="1">
      <c r="A67" s="27"/>
      <c r="B67" s="27"/>
      <c r="C67" s="27"/>
      <c r="D67" s="27"/>
      <c r="E67" s="27"/>
      <c r="F67" s="27"/>
      <c r="G67" s="27"/>
      <c r="H67" s="27"/>
      <c r="I67" s="27"/>
      <c r="J67" s="27"/>
      <c r="K67" s="27"/>
      <c r="L67" s="27"/>
      <c r="M67" s="27"/>
      <c r="N67" s="27"/>
      <c r="O67" s="27"/>
      <c r="P67" s="27"/>
      <c r="Q67" s="27"/>
    </row>
    <row r="68" spans="1:17" ht="18.75" customHeight="1">
      <c r="A68" s="27"/>
      <c r="B68" s="27"/>
      <c r="C68" s="27"/>
      <c r="D68" s="27"/>
      <c r="E68" s="27"/>
      <c r="F68" s="27"/>
      <c r="G68" s="27"/>
      <c r="H68" s="27"/>
      <c r="I68" s="27"/>
      <c r="J68" s="27"/>
      <c r="K68" s="27"/>
      <c r="L68" s="27"/>
      <c r="M68" s="27"/>
      <c r="N68" s="27"/>
      <c r="O68" s="27"/>
      <c r="P68" s="27"/>
      <c r="Q68" s="27"/>
    </row>
    <row r="69" spans="1:17" ht="18.75" customHeight="1">
      <c r="A69" s="27"/>
      <c r="B69" s="27"/>
      <c r="C69" s="27"/>
      <c r="D69" s="27"/>
      <c r="E69" s="27"/>
      <c r="F69" s="27"/>
      <c r="G69" s="27"/>
      <c r="H69" s="27"/>
      <c r="I69" s="27"/>
      <c r="J69" s="27"/>
      <c r="K69" s="27"/>
      <c r="L69" s="27"/>
      <c r="M69" s="27"/>
      <c r="N69" s="27"/>
      <c r="O69" s="27"/>
      <c r="P69" s="27"/>
      <c r="Q69" s="27"/>
    </row>
    <row r="70" spans="1:17" ht="18.75" customHeight="1">
      <c r="A70" s="27"/>
      <c r="B70" s="27"/>
      <c r="C70" s="27"/>
      <c r="D70" s="27"/>
      <c r="E70" s="27"/>
      <c r="F70" s="27"/>
      <c r="G70" s="27"/>
      <c r="H70" s="27"/>
      <c r="I70" s="27"/>
      <c r="J70" s="27"/>
      <c r="K70" s="27"/>
      <c r="L70" s="27"/>
      <c r="M70" s="27"/>
      <c r="N70" s="27"/>
      <c r="O70" s="27"/>
      <c r="P70" s="27"/>
      <c r="Q70" s="27"/>
    </row>
    <row r="71" spans="1:17" ht="18.75" customHeight="1">
      <c r="A71" s="27"/>
      <c r="B71" s="27"/>
      <c r="C71" s="27"/>
      <c r="D71" s="27"/>
      <c r="E71" s="27"/>
      <c r="F71" s="27"/>
      <c r="G71" s="27"/>
      <c r="H71" s="27"/>
      <c r="I71" s="27"/>
      <c r="J71" s="27"/>
      <c r="K71" s="27"/>
      <c r="L71" s="27"/>
      <c r="M71" s="27"/>
      <c r="N71" s="27"/>
      <c r="O71" s="27"/>
      <c r="P71" s="27"/>
      <c r="Q71" s="27"/>
    </row>
    <row r="72" spans="1:17" ht="18.75" customHeight="1">
      <c r="A72" s="27"/>
      <c r="B72" s="27"/>
      <c r="C72" s="27"/>
      <c r="D72" s="27"/>
      <c r="E72" s="27"/>
      <c r="F72" s="27"/>
      <c r="G72" s="27"/>
      <c r="H72" s="27"/>
      <c r="I72" s="27"/>
      <c r="J72" s="27"/>
      <c r="K72" s="27"/>
      <c r="L72" s="27"/>
      <c r="M72" s="27"/>
      <c r="N72" s="27"/>
      <c r="O72" s="27"/>
      <c r="P72" s="27"/>
      <c r="Q72" s="27"/>
    </row>
    <row r="73" spans="1:17" ht="18.75" customHeight="1">
      <c r="A73" s="27"/>
      <c r="B73" s="27"/>
      <c r="C73" s="27"/>
      <c r="D73" s="27"/>
      <c r="E73" s="27"/>
      <c r="F73" s="27"/>
      <c r="G73" s="27"/>
      <c r="H73" s="27"/>
      <c r="I73" s="27"/>
      <c r="J73" s="27"/>
      <c r="K73" s="27"/>
      <c r="L73" s="27"/>
      <c r="M73" s="27"/>
      <c r="N73" s="27"/>
      <c r="O73" s="27"/>
      <c r="P73" s="27"/>
      <c r="Q73" s="27"/>
    </row>
    <row r="74" spans="1:17" ht="18.75" customHeight="1">
      <c r="A74" s="27"/>
      <c r="B74" s="27"/>
      <c r="C74" s="27"/>
      <c r="D74" s="27"/>
      <c r="E74" s="27"/>
      <c r="F74" s="27"/>
      <c r="G74" s="27"/>
      <c r="H74" s="27"/>
      <c r="I74" s="27"/>
      <c r="J74" s="27"/>
      <c r="K74" s="27"/>
      <c r="L74" s="27"/>
      <c r="M74" s="27"/>
      <c r="N74" s="27"/>
      <c r="O74" s="27"/>
      <c r="P74" s="27"/>
      <c r="Q74" s="27"/>
    </row>
    <row r="75" spans="1:17" ht="18.75" customHeight="1">
      <c r="A75" s="27"/>
      <c r="B75" s="27"/>
      <c r="C75" s="27"/>
      <c r="D75" s="27"/>
      <c r="E75" s="27"/>
      <c r="F75" s="27"/>
      <c r="G75" s="27"/>
      <c r="H75" s="27"/>
      <c r="I75" s="27"/>
      <c r="J75" s="27"/>
      <c r="K75" s="27"/>
      <c r="L75" s="27"/>
      <c r="M75" s="27"/>
      <c r="N75" s="27"/>
      <c r="O75" s="27"/>
      <c r="P75" s="27"/>
      <c r="Q75" s="27"/>
    </row>
    <row r="76" spans="1:17" ht="18.75" customHeight="1">
      <c r="A76" s="27"/>
      <c r="B76" s="27"/>
      <c r="C76" s="27"/>
      <c r="D76" s="27"/>
      <c r="E76" s="27"/>
      <c r="F76" s="27"/>
      <c r="G76" s="27"/>
      <c r="H76" s="27"/>
      <c r="I76" s="27"/>
      <c r="J76" s="27"/>
      <c r="K76" s="27"/>
      <c r="L76" s="27"/>
      <c r="M76" s="27"/>
      <c r="N76" s="27"/>
      <c r="O76" s="27"/>
      <c r="P76" s="27"/>
      <c r="Q76" s="27"/>
    </row>
    <row r="77" spans="1:17" ht="18.75" customHeight="1">
      <c r="A77" s="27"/>
      <c r="B77" s="27"/>
      <c r="C77" s="27"/>
      <c r="D77" s="27"/>
      <c r="E77" s="27"/>
      <c r="F77" s="27"/>
      <c r="G77" s="27"/>
      <c r="H77" s="27"/>
      <c r="I77" s="27"/>
      <c r="J77" s="27"/>
      <c r="K77" s="27"/>
      <c r="L77" s="27"/>
      <c r="M77" s="27"/>
      <c r="N77" s="27"/>
      <c r="O77" s="27"/>
      <c r="P77" s="27"/>
      <c r="Q77" s="27"/>
    </row>
    <row r="78" spans="1:17" ht="18.75" customHeight="1">
      <c r="A78" s="27"/>
      <c r="B78" s="27"/>
      <c r="C78" s="27"/>
      <c r="D78" s="27"/>
      <c r="E78" s="27"/>
      <c r="F78" s="27"/>
      <c r="G78" s="27"/>
      <c r="H78" s="27"/>
      <c r="I78" s="27"/>
      <c r="J78" s="27"/>
      <c r="K78" s="27"/>
      <c r="L78" s="27"/>
      <c r="M78" s="27"/>
      <c r="N78" s="27"/>
      <c r="O78" s="27"/>
      <c r="P78" s="27"/>
      <c r="Q78" s="27"/>
    </row>
    <row r="79" spans="1:17" ht="18.75" customHeight="1">
      <c r="A79" s="480" t="s">
        <v>89</v>
      </c>
      <c r="B79" s="480"/>
      <c r="C79" s="480"/>
      <c r="D79" s="480"/>
      <c r="E79" s="480"/>
      <c r="F79" s="480"/>
      <c r="G79" s="480"/>
      <c r="H79" s="480"/>
      <c r="I79" s="480"/>
      <c r="J79" s="480"/>
      <c r="K79" s="480"/>
      <c r="L79" s="480"/>
      <c r="M79" s="480"/>
      <c r="N79" s="480"/>
      <c r="O79" s="480"/>
      <c r="P79" s="480"/>
      <c r="Q79" s="480"/>
    </row>
    <row r="80" spans="1:17" ht="18.75" customHeight="1">
      <c r="A80" s="480"/>
      <c r="B80" s="480"/>
      <c r="C80" s="480"/>
      <c r="D80" s="480"/>
      <c r="E80" s="480"/>
      <c r="F80" s="480"/>
      <c r="G80" s="480"/>
      <c r="H80" s="480"/>
      <c r="I80" s="480"/>
      <c r="J80" s="480"/>
      <c r="K80" s="480"/>
      <c r="L80" s="480"/>
      <c r="M80" s="480"/>
      <c r="N80" s="480"/>
      <c r="O80" s="480"/>
      <c r="P80" s="480"/>
      <c r="Q80" s="480"/>
    </row>
    <row r="81" spans="1:17" ht="18.75" customHeight="1">
      <c r="A81" s="480"/>
      <c r="B81" s="480"/>
      <c r="C81" s="480"/>
      <c r="D81" s="480"/>
      <c r="E81" s="480"/>
      <c r="F81" s="480"/>
      <c r="G81" s="480"/>
      <c r="H81" s="480"/>
      <c r="I81" s="480"/>
      <c r="J81" s="480"/>
      <c r="K81" s="480"/>
      <c r="L81" s="480"/>
      <c r="M81" s="480"/>
      <c r="N81" s="480"/>
      <c r="O81" s="480"/>
      <c r="P81" s="480"/>
      <c r="Q81" s="480"/>
    </row>
    <row r="82" spans="1:17" ht="18.75" customHeight="1">
      <c r="A82" s="480"/>
      <c r="B82" s="480"/>
      <c r="C82" s="480"/>
      <c r="D82" s="480"/>
      <c r="E82" s="480"/>
      <c r="F82" s="480"/>
      <c r="G82" s="480"/>
      <c r="H82" s="480"/>
      <c r="I82" s="480"/>
      <c r="J82" s="480"/>
      <c r="K82" s="480"/>
      <c r="L82" s="480"/>
      <c r="M82" s="480"/>
      <c r="N82" s="480"/>
      <c r="O82" s="480"/>
      <c r="P82" s="480"/>
      <c r="Q82" s="480"/>
    </row>
    <row r="83" spans="1:17" ht="18.75" customHeight="1">
      <c r="A83" s="480"/>
      <c r="B83" s="480"/>
      <c r="C83" s="480"/>
      <c r="D83" s="480"/>
      <c r="E83" s="480"/>
      <c r="F83" s="480"/>
      <c r="G83" s="480"/>
      <c r="H83" s="480"/>
      <c r="I83" s="480"/>
      <c r="J83" s="480"/>
      <c r="K83" s="480"/>
      <c r="L83" s="480"/>
      <c r="M83" s="480"/>
      <c r="N83" s="480"/>
      <c r="O83" s="480"/>
      <c r="P83" s="480"/>
      <c r="Q83" s="480"/>
    </row>
    <row r="84" spans="1:17" ht="18.75" customHeight="1">
      <c r="A84" s="480"/>
      <c r="B84" s="480"/>
      <c r="C84" s="480"/>
      <c r="D84" s="480"/>
      <c r="E84" s="480"/>
      <c r="F84" s="480"/>
      <c r="G84" s="480"/>
      <c r="H84" s="480"/>
      <c r="I84" s="480"/>
      <c r="J84" s="480"/>
      <c r="K84" s="480"/>
      <c r="L84" s="480"/>
      <c r="M84" s="480"/>
      <c r="N84" s="480"/>
      <c r="O84" s="480"/>
      <c r="P84" s="480"/>
      <c r="Q84" s="480"/>
    </row>
    <row r="85" spans="1:17" ht="18.75" customHeight="1">
      <c r="A85" s="27"/>
      <c r="B85" s="27"/>
      <c r="C85" s="27"/>
      <c r="D85" s="27"/>
      <c r="E85" s="27"/>
      <c r="F85" s="27"/>
      <c r="G85" s="27"/>
      <c r="H85" s="27"/>
      <c r="I85" s="27"/>
      <c r="J85" s="27"/>
      <c r="K85" s="27"/>
      <c r="L85" s="27"/>
      <c r="M85" s="27"/>
      <c r="N85" s="27"/>
      <c r="O85" s="27"/>
      <c r="P85" s="27"/>
      <c r="Q85" s="27"/>
    </row>
    <row r="86" spans="1:17" ht="17.25">
      <c r="A86" s="4" t="s">
        <v>87</v>
      </c>
      <c r="B86" s="4"/>
    </row>
    <row r="87" spans="1:17" ht="24.75" customHeight="1" thickBot="1">
      <c r="A87" s="4"/>
      <c r="B87" s="4"/>
      <c r="L87" s="39" t="s">
        <v>75</v>
      </c>
      <c r="M87" s="39"/>
      <c r="N87" s="39"/>
      <c r="O87" s="39"/>
      <c r="P87" s="39"/>
    </row>
    <row r="88" spans="1:17" ht="27.75" customHeight="1" thickBot="1">
      <c r="A88" s="156" t="s">
        <v>29</v>
      </c>
      <c r="B88" s="197" t="s">
        <v>28</v>
      </c>
      <c r="C88" s="198"/>
      <c r="D88" s="198"/>
      <c r="E88" s="198"/>
      <c r="F88" s="198"/>
      <c r="G88" s="62" t="s">
        <v>27</v>
      </c>
      <c r="H88" s="199" t="s">
        <v>86</v>
      </c>
      <c r="I88" s="200"/>
      <c r="L88" s="159" t="s">
        <v>78</v>
      </c>
      <c r="M88" s="201" t="s">
        <v>36</v>
      </c>
      <c r="N88" s="202"/>
      <c r="O88" s="203"/>
      <c r="P88" s="96" t="s">
        <v>73</v>
      </c>
    </row>
    <row r="89" spans="1:17" s="9" customFormat="1" ht="17.25" customHeight="1">
      <c r="A89" s="21">
        <v>1</v>
      </c>
      <c r="B89" s="458" t="s">
        <v>43</v>
      </c>
      <c r="C89" s="458"/>
      <c r="D89" s="458"/>
      <c r="E89" s="458"/>
      <c r="F89" s="458"/>
      <c r="G89" s="61">
        <v>13</v>
      </c>
      <c r="H89" s="63">
        <v>12</v>
      </c>
      <c r="I89" s="64"/>
      <c r="L89" s="88"/>
      <c r="M89" s="49"/>
      <c r="N89" s="50"/>
      <c r="O89" s="51"/>
      <c r="P89" s="52"/>
    </row>
    <row r="90" spans="1:17" s="9" customFormat="1" ht="18" customHeight="1">
      <c r="A90" s="22">
        <v>2</v>
      </c>
      <c r="B90" s="453" t="s">
        <v>32</v>
      </c>
      <c r="C90" s="453"/>
      <c r="D90" s="453"/>
      <c r="E90" s="453"/>
      <c r="F90" s="453"/>
      <c r="G90" s="37">
        <v>13</v>
      </c>
      <c r="H90" s="65">
        <v>8</v>
      </c>
      <c r="I90" s="66"/>
      <c r="J90" s="153"/>
      <c r="K90" s="153"/>
      <c r="L90" s="6">
        <v>1</v>
      </c>
      <c r="M90" s="84">
        <v>1</v>
      </c>
      <c r="N90" s="85"/>
      <c r="O90" s="86"/>
      <c r="P90" s="34">
        <v>1</v>
      </c>
    </row>
    <row r="91" spans="1:17" s="9" customFormat="1" ht="18" customHeight="1">
      <c r="A91" s="22">
        <v>3</v>
      </c>
      <c r="B91" s="459" t="s">
        <v>68</v>
      </c>
      <c r="C91" s="460"/>
      <c r="D91" s="460"/>
      <c r="E91" s="460"/>
      <c r="F91" s="461"/>
      <c r="G91" s="37">
        <v>20</v>
      </c>
      <c r="H91" s="65">
        <v>20</v>
      </c>
      <c r="I91" s="66"/>
      <c r="L91" s="6">
        <v>2</v>
      </c>
      <c r="M91" s="84">
        <v>2</v>
      </c>
      <c r="N91" s="85"/>
      <c r="O91" s="86"/>
      <c r="P91" s="35">
        <v>1.4</v>
      </c>
    </row>
    <row r="92" spans="1:17" s="9" customFormat="1" ht="18" customHeight="1">
      <c r="A92" s="22">
        <v>4</v>
      </c>
      <c r="B92" s="459" t="s">
        <v>33</v>
      </c>
      <c r="C92" s="460"/>
      <c r="D92" s="460"/>
      <c r="E92" s="460"/>
      <c r="F92" s="461"/>
      <c r="G92" s="37">
        <v>13</v>
      </c>
      <c r="H92" s="65">
        <v>12</v>
      </c>
      <c r="I92" s="66"/>
      <c r="L92" s="6">
        <v>3</v>
      </c>
      <c r="M92" s="84">
        <v>3</v>
      </c>
      <c r="N92" s="85"/>
      <c r="O92" s="86"/>
      <c r="P92" s="35">
        <v>1.7</v>
      </c>
    </row>
    <row r="93" spans="1:17" s="9" customFormat="1" ht="18" customHeight="1">
      <c r="A93" s="22">
        <v>5</v>
      </c>
      <c r="B93" s="459" t="s">
        <v>32</v>
      </c>
      <c r="C93" s="460"/>
      <c r="D93" s="460"/>
      <c r="E93" s="460"/>
      <c r="F93" s="461"/>
      <c r="G93" s="37">
        <v>13</v>
      </c>
      <c r="H93" s="65">
        <v>8</v>
      </c>
      <c r="I93" s="66"/>
      <c r="L93" s="6">
        <v>4</v>
      </c>
      <c r="M93" s="84">
        <v>4</v>
      </c>
      <c r="N93" s="85"/>
      <c r="O93" s="86"/>
      <c r="P93" s="35">
        <v>2</v>
      </c>
    </row>
    <row r="94" spans="1:17" s="9" customFormat="1" ht="18" customHeight="1">
      <c r="A94" s="23">
        <v>6</v>
      </c>
      <c r="B94" s="459" t="s">
        <v>16</v>
      </c>
      <c r="C94" s="460"/>
      <c r="D94" s="460"/>
      <c r="E94" s="460"/>
      <c r="F94" s="461"/>
      <c r="G94" s="37">
        <v>13</v>
      </c>
      <c r="H94" s="65">
        <v>12</v>
      </c>
      <c r="I94" s="66"/>
      <c r="L94" s="6">
        <v>5</v>
      </c>
      <c r="M94" s="84">
        <v>5</v>
      </c>
      <c r="N94" s="85"/>
      <c r="O94" s="86"/>
      <c r="P94" s="35">
        <v>2.2000000000000002</v>
      </c>
    </row>
    <row r="95" spans="1:17" s="9" customFormat="1" ht="18" customHeight="1">
      <c r="A95" s="23">
        <v>7</v>
      </c>
      <c r="B95" s="453" t="s">
        <v>15</v>
      </c>
      <c r="C95" s="453"/>
      <c r="D95" s="453"/>
      <c r="E95" s="453"/>
      <c r="F95" s="453"/>
      <c r="G95" s="37">
        <v>13</v>
      </c>
      <c r="H95" s="65">
        <v>12</v>
      </c>
      <c r="I95" s="66"/>
      <c r="L95" s="6">
        <v>6</v>
      </c>
      <c r="M95" s="84">
        <v>6</v>
      </c>
      <c r="N95" s="85"/>
      <c r="O95" s="86"/>
      <c r="P95" s="35">
        <v>2.4</v>
      </c>
    </row>
    <row r="96" spans="1:17" s="9" customFormat="1" ht="18" customHeight="1">
      <c r="A96" s="23"/>
      <c r="B96" s="453"/>
      <c r="C96" s="453"/>
      <c r="D96" s="453"/>
      <c r="E96" s="453"/>
      <c r="F96" s="453"/>
      <c r="G96" s="37"/>
      <c r="H96" s="65"/>
      <c r="I96" s="66"/>
      <c r="L96" s="6">
        <v>7</v>
      </c>
      <c r="M96" s="84">
        <v>7</v>
      </c>
      <c r="N96" s="85"/>
      <c r="O96" s="86"/>
      <c r="P96" s="35">
        <v>2.6</v>
      </c>
    </row>
    <row r="97" spans="1:26" s="9" customFormat="1" ht="18" customHeight="1">
      <c r="A97" s="23"/>
      <c r="B97" s="453"/>
      <c r="C97" s="453"/>
      <c r="D97" s="453"/>
      <c r="E97" s="453"/>
      <c r="F97" s="453"/>
      <c r="G97" s="37"/>
      <c r="H97" s="65"/>
      <c r="I97" s="66"/>
      <c r="L97" s="6">
        <v>8</v>
      </c>
      <c r="M97" s="40">
        <v>8</v>
      </c>
      <c r="N97" s="28"/>
      <c r="O97" s="41"/>
      <c r="P97" s="35">
        <v>2.8</v>
      </c>
    </row>
    <row r="98" spans="1:26" s="9" customFormat="1" ht="18" customHeight="1" thickBot="1">
      <c r="A98" s="23"/>
      <c r="B98" s="452"/>
      <c r="C98" s="452"/>
      <c r="D98" s="452"/>
      <c r="E98" s="452"/>
      <c r="F98" s="452"/>
      <c r="G98" s="59"/>
      <c r="H98" s="67"/>
      <c r="I98" s="68"/>
      <c r="L98" s="6">
        <v>9</v>
      </c>
      <c r="M98" s="40">
        <v>9</v>
      </c>
      <c r="N98" s="28"/>
      <c r="O98" s="41"/>
      <c r="P98" s="35">
        <v>2.9</v>
      </c>
    </row>
    <row r="99" spans="1:26" s="9" customFormat="1" ht="18" customHeight="1" thickBot="1">
      <c r="A99" s="212" t="s">
        <v>35</v>
      </c>
      <c r="B99" s="213"/>
      <c r="C99" s="213"/>
      <c r="D99" s="213"/>
      <c r="E99" s="213"/>
      <c r="F99" s="60">
        <f>COUNTA(A89:A98)</f>
        <v>7</v>
      </c>
      <c r="G99" s="57" t="s">
        <v>34</v>
      </c>
      <c r="H99" s="214">
        <f>SUM(H89:H98)</f>
        <v>84</v>
      </c>
      <c r="I99" s="215"/>
      <c r="L99" s="6">
        <v>10</v>
      </c>
      <c r="M99" s="84">
        <v>10</v>
      </c>
      <c r="N99" s="85" t="s">
        <v>37</v>
      </c>
      <c r="O99" s="86">
        <v>14</v>
      </c>
      <c r="P99" s="35">
        <v>3</v>
      </c>
    </row>
    <row r="100" spans="1:26" ht="16.5" customHeight="1" thickBot="1">
      <c r="A100" s="212" t="s">
        <v>88</v>
      </c>
      <c r="B100" s="213"/>
      <c r="C100" s="213"/>
      <c r="D100" s="213"/>
      <c r="E100" s="213"/>
      <c r="F100" s="213"/>
      <c r="G100" s="237"/>
      <c r="H100" s="214">
        <f>ROUND(H99/F99,1)</f>
        <v>12</v>
      </c>
      <c r="I100" s="215"/>
      <c r="L100" s="6">
        <v>11</v>
      </c>
      <c r="M100" s="40">
        <v>15</v>
      </c>
      <c r="N100" s="85" t="s">
        <v>37</v>
      </c>
      <c r="O100" s="41">
        <v>19</v>
      </c>
      <c r="P100" s="35">
        <v>3.5</v>
      </c>
    </row>
    <row r="101" spans="1:26" ht="16.5" customHeight="1" thickBot="1">
      <c r="A101" s="238" t="s">
        <v>77</v>
      </c>
      <c r="B101" s="239"/>
      <c r="C101" s="239"/>
      <c r="D101" s="239"/>
      <c r="E101" s="239"/>
      <c r="F101" s="239"/>
      <c r="G101" s="240"/>
      <c r="H101" s="241">
        <f>IF(F99="","",VLOOKUP(F99,$L$90:$P$102,5,TRUE))</f>
        <v>2.6</v>
      </c>
      <c r="I101" s="242"/>
      <c r="J101" s="58"/>
      <c r="K101" s="58"/>
      <c r="L101" s="6">
        <v>12</v>
      </c>
      <c r="M101" s="40">
        <v>20</v>
      </c>
      <c r="N101" s="85" t="s">
        <v>37</v>
      </c>
      <c r="O101" s="41">
        <v>29</v>
      </c>
      <c r="P101" s="35">
        <v>4</v>
      </c>
    </row>
    <row r="102" spans="1:26" ht="16.5" customHeight="1" thickBot="1">
      <c r="A102" s="212" t="s">
        <v>76</v>
      </c>
      <c r="B102" s="213"/>
      <c r="C102" s="213"/>
      <c r="D102" s="213"/>
      <c r="E102" s="213"/>
      <c r="F102" s="213"/>
      <c r="G102" s="237"/>
      <c r="H102" s="214">
        <f>ROUND(H100*H101,1)</f>
        <v>31.2</v>
      </c>
      <c r="I102" s="215"/>
      <c r="J102" s="56"/>
      <c r="K102" s="56"/>
      <c r="L102" s="6">
        <v>13</v>
      </c>
      <c r="M102" s="40">
        <v>30</v>
      </c>
      <c r="N102" s="28"/>
      <c r="O102" s="41"/>
      <c r="P102" s="35">
        <v>5</v>
      </c>
    </row>
    <row r="103" spans="1:26" ht="16.5" customHeight="1">
      <c r="A103" s="14"/>
      <c r="B103" s="14"/>
      <c r="H103" s="87" t="s">
        <v>42</v>
      </c>
      <c r="I103" s="87"/>
      <c r="J103" s="87"/>
      <c r="K103" s="87"/>
    </row>
    <row r="104" spans="1:26" ht="16.5" customHeight="1" thickBot="1">
      <c r="A104" s="220" t="s">
        <v>25</v>
      </c>
      <c r="B104" s="221"/>
      <c r="C104" s="221"/>
      <c r="D104" s="221"/>
      <c r="E104" s="222"/>
    </row>
    <row r="105" spans="1:26" ht="16.5" customHeight="1">
      <c r="A105" s="376" t="s">
        <v>85</v>
      </c>
      <c r="B105" s="442"/>
      <c r="C105" s="442"/>
      <c r="D105" s="442"/>
      <c r="E105" s="442"/>
      <c r="F105" s="442"/>
      <c r="G105" s="442"/>
      <c r="H105" s="442"/>
      <c r="I105" s="442"/>
      <c r="J105" s="442"/>
      <c r="K105" s="442"/>
      <c r="L105" s="442"/>
      <c r="M105" s="442"/>
      <c r="N105" s="442"/>
      <c r="O105" s="442"/>
      <c r="P105" s="442"/>
      <c r="Q105" s="443"/>
    </row>
    <row r="106" spans="1:26" ht="16.5" customHeight="1">
      <c r="A106" s="440"/>
      <c r="B106" s="441"/>
      <c r="C106" s="441"/>
      <c r="D106" s="441"/>
      <c r="E106" s="441"/>
      <c r="F106" s="441"/>
      <c r="G106" s="441"/>
      <c r="H106" s="441"/>
      <c r="I106" s="441"/>
      <c r="J106" s="441"/>
      <c r="K106" s="441"/>
      <c r="L106" s="441"/>
      <c r="M106" s="441"/>
      <c r="N106" s="441"/>
      <c r="O106" s="441"/>
      <c r="P106" s="441"/>
      <c r="Q106" s="444"/>
    </row>
    <row r="107" spans="1:26" ht="16.5" customHeight="1">
      <c r="A107" s="440"/>
      <c r="B107" s="441"/>
      <c r="C107" s="441"/>
      <c r="D107" s="441"/>
      <c r="E107" s="441"/>
      <c r="F107" s="441"/>
      <c r="G107" s="441"/>
      <c r="H107" s="441"/>
      <c r="I107" s="441"/>
      <c r="J107" s="441"/>
      <c r="K107" s="441"/>
      <c r="L107" s="441"/>
      <c r="M107" s="441"/>
      <c r="N107" s="441"/>
      <c r="O107" s="441"/>
      <c r="P107" s="441"/>
      <c r="Q107" s="444"/>
    </row>
    <row r="108" spans="1:26" ht="16.5" customHeight="1" thickBot="1">
      <c r="A108" s="445"/>
      <c r="B108" s="446"/>
      <c r="C108" s="446"/>
      <c r="D108" s="446"/>
      <c r="E108" s="446"/>
      <c r="F108" s="446"/>
      <c r="G108" s="446"/>
      <c r="H108" s="446"/>
      <c r="I108" s="446"/>
      <c r="J108" s="446"/>
      <c r="K108" s="446"/>
      <c r="L108" s="446"/>
      <c r="M108" s="446"/>
      <c r="N108" s="446"/>
      <c r="O108" s="446"/>
      <c r="P108" s="446"/>
      <c r="Q108" s="447"/>
    </row>
    <row r="109" spans="1:26" ht="16.5" customHeight="1">
      <c r="A109" s="168"/>
      <c r="B109" s="168"/>
      <c r="C109" s="168"/>
      <c r="D109" s="168"/>
      <c r="E109" s="168"/>
      <c r="F109" s="168"/>
      <c r="G109" s="168"/>
      <c r="H109" s="168"/>
      <c r="I109" s="168"/>
      <c r="J109" s="168"/>
      <c r="K109" s="168"/>
      <c r="L109" s="168"/>
      <c r="M109" s="168"/>
      <c r="N109" s="168"/>
      <c r="O109" s="168"/>
      <c r="P109" s="168"/>
      <c r="Q109" s="168"/>
    </row>
    <row r="110" spans="1:26" ht="16.5" customHeight="1">
      <c r="A110" s="168"/>
      <c r="B110" s="168"/>
      <c r="C110" s="168"/>
      <c r="D110" s="168"/>
      <c r="E110" s="168"/>
      <c r="F110" s="168"/>
      <c r="G110" s="168"/>
      <c r="H110" s="168"/>
      <c r="I110" s="168"/>
      <c r="J110" s="168"/>
      <c r="K110" s="168"/>
      <c r="L110" s="168"/>
      <c r="M110" s="168"/>
      <c r="N110" s="168"/>
      <c r="O110" s="168"/>
      <c r="P110" s="168"/>
      <c r="Q110" s="168"/>
      <c r="Z110" s="9"/>
    </row>
    <row r="111" spans="1:26" ht="16.5" customHeight="1">
      <c r="A111" s="168"/>
      <c r="B111" s="168"/>
      <c r="C111" s="168"/>
      <c r="D111" s="168"/>
      <c r="E111" s="168"/>
      <c r="F111" s="168"/>
      <c r="G111" s="168"/>
      <c r="H111" s="168"/>
      <c r="I111" s="168"/>
      <c r="J111" s="168"/>
      <c r="K111" s="168"/>
      <c r="L111" s="168"/>
      <c r="M111" s="168"/>
      <c r="N111" s="168"/>
      <c r="O111" s="168"/>
      <c r="P111" s="168"/>
      <c r="Q111" s="168"/>
      <c r="Z111" s="9"/>
    </row>
    <row r="112" spans="1:26" ht="16.5" customHeight="1">
      <c r="A112" s="168"/>
      <c r="B112" s="168"/>
      <c r="C112" s="168"/>
      <c r="D112" s="168"/>
      <c r="E112" s="168"/>
      <c r="F112" s="168"/>
      <c r="G112" s="168"/>
      <c r="H112" s="168"/>
      <c r="I112" s="168"/>
      <c r="J112" s="168"/>
      <c r="K112" s="168"/>
      <c r="L112" s="168"/>
      <c r="M112" s="168"/>
      <c r="N112" s="168"/>
      <c r="O112" s="168"/>
      <c r="P112" s="168"/>
      <c r="Q112" s="168"/>
      <c r="Z112" s="9"/>
    </row>
    <row r="113" spans="1:26" ht="16.5" customHeight="1">
      <c r="A113" s="168"/>
      <c r="B113" s="168"/>
      <c r="C113" s="168"/>
      <c r="D113" s="168"/>
      <c r="E113" s="168"/>
      <c r="F113" s="168"/>
      <c r="G113" s="168"/>
      <c r="H113" s="168"/>
      <c r="I113" s="168"/>
      <c r="J113" s="168"/>
      <c r="K113" s="168"/>
      <c r="L113" s="168"/>
      <c r="M113" s="168"/>
      <c r="N113" s="168"/>
      <c r="O113" s="168"/>
      <c r="P113" s="168"/>
      <c r="Q113" s="168"/>
      <c r="Z113" s="9"/>
    </row>
    <row r="114" spans="1:26" ht="16.5" customHeight="1">
      <c r="A114" s="168"/>
      <c r="B114" s="168"/>
      <c r="C114" s="168"/>
      <c r="D114" s="168"/>
      <c r="E114" s="168"/>
      <c r="F114" s="168"/>
      <c r="G114" s="168"/>
      <c r="H114" s="168"/>
      <c r="I114" s="168"/>
      <c r="J114" s="168"/>
      <c r="K114" s="168"/>
      <c r="L114" s="168"/>
      <c r="M114" s="168"/>
      <c r="N114" s="168"/>
      <c r="O114" s="168"/>
      <c r="P114" s="168"/>
      <c r="Q114" s="168"/>
      <c r="Z114" s="9"/>
    </row>
    <row r="115" spans="1:26" ht="16.5" customHeight="1">
      <c r="A115" s="168"/>
      <c r="B115" s="168"/>
      <c r="C115" s="168"/>
      <c r="D115" s="168"/>
      <c r="E115" s="168"/>
      <c r="F115" s="168"/>
      <c r="G115" s="168"/>
      <c r="H115" s="168"/>
      <c r="I115" s="168"/>
      <c r="J115" s="168"/>
      <c r="K115" s="168"/>
      <c r="L115" s="168"/>
      <c r="M115" s="168"/>
      <c r="N115" s="168"/>
      <c r="O115" s="168"/>
      <c r="P115" s="168"/>
      <c r="Q115" s="168"/>
      <c r="Z115" s="9"/>
    </row>
    <row r="116" spans="1:26" ht="16.5" customHeight="1">
      <c r="A116" s="168"/>
      <c r="B116" s="168"/>
      <c r="C116" s="168"/>
      <c r="D116" s="168"/>
      <c r="E116" s="168"/>
      <c r="F116" s="168"/>
      <c r="G116" s="168"/>
      <c r="H116" s="168"/>
      <c r="I116" s="168"/>
      <c r="J116" s="168"/>
      <c r="K116" s="168"/>
      <c r="L116" s="168"/>
      <c r="M116" s="168"/>
      <c r="N116" s="168"/>
      <c r="O116" s="168"/>
      <c r="P116" s="168"/>
      <c r="Q116" s="168"/>
      <c r="Z116" s="9"/>
    </row>
    <row r="117" spans="1:26" ht="16.5" customHeight="1">
      <c r="A117" s="168"/>
      <c r="B117" s="168"/>
      <c r="C117" s="168"/>
      <c r="D117" s="168"/>
      <c r="E117" s="168"/>
      <c r="F117" s="168"/>
      <c r="G117" s="168"/>
      <c r="H117" s="168"/>
      <c r="I117" s="168"/>
      <c r="J117" s="168"/>
      <c r="K117" s="168"/>
      <c r="L117" s="168"/>
      <c r="M117" s="168"/>
      <c r="N117" s="168"/>
      <c r="O117" s="168"/>
      <c r="P117" s="168"/>
      <c r="Q117" s="168"/>
      <c r="Z117" s="9"/>
    </row>
    <row r="118" spans="1:26" ht="16.5" customHeight="1">
      <c r="A118" s="168"/>
      <c r="B118" s="168"/>
      <c r="C118" s="168"/>
      <c r="D118" s="168"/>
      <c r="E118" s="168"/>
      <c r="F118" s="168"/>
      <c r="G118" s="168"/>
      <c r="H118" s="168"/>
      <c r="I118" s="168"/>
      <c r="J118" s="168"/>
      <c r="K118" s="168"/>
      <c r="L118" s="168"/>
      <c r="M118" s="168"/>
      <c r="N118" s="168"/>
      <c r="O118" s="168"/>
      <c r="P118" s="168"/>
      <c r="Q118" s="168"/>
      <c r="Z118" s="9"/>
    </row>
    <row r="119" spans="1:26" ht="16.5" customHeight="1">
      <c r="A119" s="168"/>
      <c r="B119" s="168"/>
      <c r="C119" s="168"/>
      <c r="D119" s="168"/>
      <c r="E119" s="168"/>
      <c r="F119" s="168"/>
      <c r="G119" s="168"/>
      <c r="H119" s="168"/>
      <c r="I119" s="168"/>
      <c r="J119" s="168"/>
      <c r="K119" s="168"/>
      <c r="L119" s="168"/>
      <c r="M119" s="168"/>
      <c r="N119" s="168"/>
      <c r="O119" s="168"/>
      <c r="P119" s="168"/>
      <c r="Q119" s="168"/>
    </row>
    <row r="120" spans="1:26" ht="16.5" customHeight="1">
      <c r="A120" s="168"/>
      <c r="B120" s="168"/>
      <c r="C120" s="168"/>
      <c r="D120" s="168"/>
      <c r="E120" s="168"/>
      <c r="F120" s="168"/>
      <c r="G120" s="168"/>
      <c r="H120" s="168"/>
      <c r="I120" s="168"/>
      <c r="J120" s="168"/>
      <c r="K120" s="168"/>
      <c r="L120" s="168"/>
      <c r="M120" s="168"/>
      <c r="N120" s="168"/>
      <c r="O120" s="168"/>
      <c r="P120" s="168"/>
      <c r="Q120" s="168"/>
    </row>
    <row r="121" spans="1:26" ht="16.5" customHeight="1">
      <c r="A121" s="168"/>
      <c r="B121" s="168"/>
      <c r="C121" s="168"/>
      <c r="D121" s="168"/>
      <c r="E121" s="168"/>
      <c r="F121" s="168"/>
      <c r="G121" s="168"/>
      <c r="H121" s="168"/>
      <c r="I121" s="168"/>
      <c r="J121" s="168"/>
      <c r="K121" s="168"/>
      <c r="L121" s="168"/>
      <c r="M121" s="168"/>
      <c r="N121" s="168"/>
      <c r="O121" s="168"/>
      <c r="P121" s="168"/>
      <c r="Q121" s="168"/>
    </row>
    <row r="122" spans="1:26" ht="16.5" customHeight="1">
      <c r="A122" s="168"/>
      <c r="B122" s="168"/>
      <c r="C122" s="168"/>
      <c r="D122" s="168"/>
      <c r="E122" s="168"/>
      <c r="F122" s="168"/>
      <c r="G122" s="168"/>
      <c r="H122" s="168"/>
      <c r="I122" s="168"/>
      <c r="J122" s="168"/>
      <c r="K122" s="168"/>
      <c r="L122" s="168"/>
      <c r="M122" s="168"/>
      <c r="N122" s="168"/>
      <c r="O122" s="168"/>
      <c r="P122" s="168"/>
      <c r="Q122" s="168"/>
    </row>
    <row r="123" spans="1:26" ht="16.5" customHeight="1">
      <c r="A123" s="168"/>
      <c r="B123" s="168"/>
      <c r="C123" s="168"/>
      <c r="D123" s="168"/>
      <c r="E123" s="168"/>
      <c r="F123" s="168"/>
      <c r="G123" s="168"/>
      <c r="H123" s="168"/>
      <c r="I123" s="168"/>
      <c r="J123" s="168"/>
      <c r="K123" s="168"/>
      <c r="L123" s="168"/>
      <c r="M123" s="168"/>
      <c r="N123" s="168"/>
      <c r="O123" s="168"/>
      <c r="P123" s="168"/>
      <c r="Q123" s="168"/>
    </row>
    <row r="124" spans="1:26" ht="16.5" customHeight="1">
      <c r="A124" s="168"/>
      <c r="B124" s="168"/>
      <c r="C124" s="168"/>
      <c r="D124" s="168"/>
      <c r="E124" s="168"/>
      <c r="F124" s="168"/>
      <c r="G124" s="168"/>
      <c r="H124" s="168"/>
      <c r="I124" s="168"/>
      <c r="J124" s="168"/>
      <c r="K124" s="168"/>
      <c r="L124" s="168"/>
      <c r="M124" s="168"/>
      <c r="N124" s="168"/>
      <c r="O124" s="168"/>
      <c r="P124" s="168"/>
      <c r="Q124" s="168"/>
    </row>
    <row r="125" spans="1:26" ht="16.5" customHeight="1">
      <c r="A125" s="168"/>
      <c r="B125" s="168"/>
      <c r="C125" s="168"/>
      <c r="D125" s="168"/>
      <c r="E125" s="168"/>
      <c r="F125" s="168"/>
      <c r="G125" s="168"/>
      <c r="H125" s="168"/>
      <c r="I125" s="168"/>
      <c r="J125" s="168"/>
      <c r="K125" s="168"/>
      <c r="L125" s="168"/>
      <c r="M125" s="168"/>
      <c r="N125" s="168"/>
      <c r="O125" s="168"/>
      <c r="P125" s="168"/>
      <c r="Q125" s="168"/>
    </row>
    <row r="126" spans="1:26" ht="16.5" customHeight="1">
      <c r="A126" s="168"/>
      <c r="B126" s="168"/>
      <c r="C126" s="168"/>
      <c r="D126" s="168"/>
      <c r="E126" s="168"/>
      <c r="F126" s="168"/>
      <c r="G126" s="168"/>
      <c r="H126" s="168"/>
      <c r="I126" s="168"/>
      <c r="J126" s="168"/>
      <c r="K126" s="168"/>
      <c r="L126" s="168"/>
      <c r="M126" s="168"/>
      <c r="N126" s="168"/>
      <c r="O126" s="168"/>
      <c r="P126" s="168"/>
      <c r="Q126" s="168"/>
    </row>
    <row r="127" spans="1:26" ht="16.5" customHeight="1">
      <c r="A127" s="168"/>
      <c r="B127" s="168"/>
      <c r="C127" s="168"/>
      <c r="D127" s="168"/>
      <c r="E127" s="168"/>
      <c r="F127" s="168"/>
      <c r="G127" s="168"/>
      <c r="H127" s="168"/>
      <c r="I127" s="168"/>
      <c r="J127" s="168"/>
      <c r="K127" s="168"/>
      <c r="L127" s="168"/>
      <c r="M127" s="168"/>
      <c r="N127" s="168"/>
      <c r="O127" s="168"/>
      <c r="P127" s="168"/>
      <c r="Q127" s="168"/>
    </row>
    <row r="128" spans="1:26" ht="16.5" customHeight="1">
      <c r="A128" s="168"/>
      <c r="B128" s="168"/>
      <c r="C128" s="168"/>
      <c r="D128" s="168"/>
      <c r="E128" s="168"/>
      <c r="F128" s="168"/>
      <c r="G128" s="168"/>
      <c r="H128" s="168"/>
      <c r="I128" s="168"/>
      <c r="J128" s="168"/>
      <c r="K128" s="168"/>
      <c r="L128" s="168"/>
      <c r="M128" s="168"/>
      <c r="N128" s="168"/>
      <c r="O128" s="168"/>
      <c r="P128" s="168"/>
      <c r="Q128" s="168"/>
    </row>
    <row r="129" spans="1:33" ht="16.5" customHeight="1">
      <c r="A129" s="168"/>
      <c r="B129" s="168"/>
      <c r="C129" s="168"/>
      <c r="D129" s="168"/>
      <c r="E129" s="168"/>
      <c r="F129" s="168"/>
      <c r="G129" s="168"/>
      <c r="H129" s="168"/>
      <c r="I129" s="168"/>
      <c r="J129" s="168"/>
      <c r="K129" s="168"/>
      <c r="L129" s="168"/>
      <c r="M129" s="168"/>
      <c r="N129" s="168"/>
      <c r="O129" s="168"/>
      <c r="P129" s="168"/>
      <c r="Q129" s="168"/>
    </row>
    <row r="130" spans="1:33" ht="16.5" customHeight="1">
      <c r="A130" s="168"/>
      <c r="B130" s="168"/>
      <c r="C130" s="168"/>
      <c r="D130" s="168"/>
      <c r="E130" s="168"/>
      <c r="F130" s="168"/>
      <c r="G130" s="168"/>
      <c r="H130" s="168"/>
      <c r="I130" s="168"/>
      <c r="J130" s="168"/>
      <c r="K130" s="168"/>
      <c r="L130" s="168"/>
      <c r="M130" s="168"/>
      <c r="N130" s="168"/>
      <c r="O130" s="168"/>
      <c r="P130" s="168"/>
      <c r="Q130" s="168"/>
    </row>
    <row r="131" spans="1:33" ht="16.5" customHeight="1">
      <c r="A131" s="168"/>
      <c r="B131" s="168"/>
      <c r="C131" s="168"/>
      <c r="D131" s="168"/>
      <c r="E131" s="168"/>
      <c r="F131" s="168"/>
      <c r="G131" s="168"/>
      <c r="H131" s="168"/>
      <c r="I131" s="168"/>
      <c r="J131" s="168"/>
      <c r="K131" s="168"/>
      <c r="L131" s="168"/>
      <c r="M131" s="168"/>
      <c r="N131" s="168"/>
      <c r="O131" s="168"/>
      <c r="P131" s="168"/>
      <c r="Q131" s="168"/>
    </row>
    <row r="132" spans="1:33" ht="16.5" customHeight="1">
      <c r="A132" s="168"/>
      <c r="B132" s="168"/>
      <c r="C132" s="168"/>
      <c r="D132" s="168"/>
      <c r="E132" s="168"/>
      <c r="F132" s="168"/>
      <c r="G132" s="168"/>
      <c r="H132" s="168"/>
      <c r="I132" s="168"/>
      <c r="J132" s="168"/>
      <c r="K132" s="168"/>
      <c r="L132" s="168"/>
      <c r="M132" s="168"/>
      <c r="N132" s="168"/>
      <c r="O132" s="168"/>
      <c r="P132" s="168"/>
      <c r="Q132" s="168"/>
    </row>
    <row r="133" spans="1:33" ht="16.5" customHeight="1">
      <c r="A133" s="168"/>
      <c r="B133" s="168"/>
      <c r="C133" s="168"/>
      <c r="D133" s="168"/>
      <c r="E133" s="168"/>
      <c r="F133" s="168"/>
      <c r="G133" s="168"/>
      <c r="H133" s="168"/>
      <c r="I133" s="168"/>
      <c r="J133" s="168"/>
      <c r="K133" s="168"/>
      <c r="L133" s="168"/>
      <c r="M133" s="168"/>
      <c r="N133" s="168"/>
      <c r="O133" s="168"/>
      <c r="P133" s="168"/>
      <c r="Q133" s="168"/>
    </row>
    <row r="134" spans="1:33" ht="16.5" customHeight="1">
      <c r="A134" s="168"/>
      <c r="B134" s="168"/>
      <c r="C134" s="168"/>
      <c r="D134" s="168"/>
      <c r="E134" s="168"/>
      <c r="F134" s="168"/>
      <c r="G134" s="168"/>
      <c r="H134" s="168"/>
      <c r="I134" s="168"/>
      <c r="J134" s="168"/>
      <c r="K134" s="168"/>
      <c r="L134" s="168"/>
      <c r="M134" s="168"/>
      <c r="N134" s="168"/>
      <c r="O134" s="168"/>
      <c r="P134" s="168"/>
      <c r="Q134" s="168"/>
    </row>
    <row r="135" spans="1:33" ht="24" customHeight="1">
      <c r="A135" s="4" t="s">
        <v>47</v>
      </c>
      <c r="B135" s="168"/>
      <c r="C135" s="168"/>
      <c r="D135" s="168"/>
      <c r="E135" s="168"/>
      <c r="F135" s="168"/>
      <c r="G135" s="168"/>
      <c r="H135" s="168"/>
      <c r="I135" s="168"/>
      <c r="J135" s="168"/>
      <c r="K135" s="168"/>
      <c r="L135" s="168"/>
      <c r="M135" s="168"/>
      <c r="N135" s="168"/>
      <c r="O135" s="168"/>
      <c r="P135" s="168"/>
      <c r="Q135" s="168"/>
      <c r="Z135" s="157"/>
      <c r="AA135" s="157"/>
      <c r="AB135" s="232"/>
      <c r="AC135" s="232"/>
      <c r="AD135" s="232"/>
      <c r="AE135" s="232"/>
      <c r="AF135" s="232"/>
      <c r="AG135" s="24"/>
    </row>
    <row r="136" spans="1:33" ht="16.5" customHeight="1" thickBot="1">
      <c r="A136" s="168"/>
      <c r="B136" s="168"/>
      <c r="C136" s="168"/>
      <c r="D136" s="168"/>
      <c r="E136" s="168"/>
      <c r="F136" s="168"/>
      <c r="G136" s="168"/>
      <c r="H136" s="168"/>
      <c r="I136" s="168"/>
      <c r="J136" s="168"/>
      <c r="K136" s="168"/>
      <c r="L136" s="168"/>
      <c r="M136" s="168"/>
      <c r="N136" s="168"/>
      <c r="O136" s="168"/>
      <c r="P136" s="168"/>
      <c r="Q136" s="168"/>
      <c r="Z136" s="25"/>
      <c r="AA136" s="157"/>
      <c r="AB136" s="157"/>
      <c r="AC136" s="157"/>
      <c r="AD136" s="157"/>
      <c r="AE136" s="157"/>
      <c r="AF136" s="157"/>
      <c r="AG136" s="24"/>
    </row>
    <row r="137" spans="1:33" ht="25.5" customHeight="1" thickTop="1" thickBot="1">
      <c r="A137" s="158"/>
      <c r="B137" s="233" t="s">
        <v>48</v>
      </c>
      <c r="C137" s="233"/>
      <c r="D137" s="233"/>
      <c r="E137" s="234">
        <f>H102</f>
        <v>31.2</v>
      </c>
      <c r="F137" s="234"/>
      <c r="G137" s="235">
        <f>ROUND(E137*60/1000,1)</f>
        <v>1.9</v>
      </c>
      <c r="H137" s="236"/>
      <c r="I137" s="168"/>
      <c r="J137" s="168"/>
      <c r="K137" s="168"/>
      <c r="L137" s="168"/>
      <c r="M137" s="168"/>
      <c r="N137" s="168"/>
      <c r="O137" s="168"/>
      <c r="P137" s="168"/>
      <c r="Q137" s="168"/>
      <c r="Z137" s="24"/>
      <c r="AA137" s="24"/>
      <c r="AB137" s="24"/>
      <c r="AC137" s="24"/>
      <c r="AD137" s="24"/>
      <c r="AE137" s="24"/>
      <c r="AF137" s="24"/>
      <c r="AG137" s="24"/>
    </row>
    <row r="138" spans="1:33" ht="16.5" customHeight="1" thickTop="1">
      <c r="A138" s="168"/>
      <c r="B138" s="168"/>
      <c r="C138" s="168"/>
      <c r="D138" s="168"/>
      <c r="E138" s="168"/>
      <c r="F138" s="168"/>
      <c r="G138" s="168"/>
      <c r="H138" s="168"/>
      <c r="I138" s="168"/>
      <c r="J138" s="168"/>
      <c r="K138" s="168"/>
      <c r="L138" s="168"/>
      <c r="M138" s="168"/>
      <c r="N138" s="168"/>
      <c r="O138" s="168"/>
      <c r="P138" s="168"/>
      <c r="Q138" s="168"/>
      <c r="Z138" s="24"/>
      <c r="AA138" s="24"/>
      <c r="AB138" s="24"/>
      <c r="AC138" s="24"/>
      <c r="AD138" s="24"/>
      <c r="AE138" s="24"/>
      <c r="AF138" s="24"/>
      <c r="AG138" s="24"/>
    </row>
    <row r="139" spans="1:33" ht="16.5" customHeight="1">
      <c r="A139" s="168"/>
      <c r="B139" s="168"/>
      <c r="C139" s="168"/>
      <c r="D139" s="168"/>
      <c r="E139" s="168"/>
      <c r="F139" s="168"/>
      <c r="G139" s="168"/>
      <c r="H139" s="168"/>
      <c r="I139" s="168"/>
      <c r="J139" s="168"/>
      <c r="K139" s="168"/>
      <c r="L139" s="168"/>
      <c r="M139" s="168"/>
      <c r="N139" s="168"/>
      <c r="O139" s="168"/>
      <c r="P139" s="168"/>
      <c r="Q139" s="168"/>
      <c r="Z139" s="24"/>
      <c r="AA139" s="24"/>
      <c r="AB139" s="24"/>
      <c r="AC139" s="24"/>
      <c r="AD139" s="24"/>
      <c r="AE139" s="24"/>
      <c r="AF139" s="24"/>
      <c r="AG139" s="24"/>
    </row>
    <row r="140" spans="1:33" ht="16.5" customHeight="1">
      <c r="A140" s="168"/>
      <c r="B140" s="168"/>
      <c r="C140" s="168"/>
      <c r="D140" s="168"/>
      <c r="E140" s="168"/>
      <c r="F140" s="168"/>
      <c r="G140" s="168"/>
      <c r="H140" s="168"/>
      <c r="I140" s="168"/>
      <c r="J140" s="168"/>
      <c r="K140" s="168"/>
      <c r="L140" s="168"/>
      <c r="M140" s="168"/>
      <c r="N140" s="168"/>
      <c r="O140" s="168"/>
      <c r="P140" s="168"/>
      <c r="Q140" s="168"/>
      <c r="Z140" s="24"/>
      <c r="AA140" s="24"/>
      <c r="AB140" s="24"/>
      <c r="AC140" s="24"/>
      <c r="AD140" s="24"/>
      <c r="AE140" s="24"/>
      <c r="AF140" s="24"/>
      <c r="AG140" s="24"/>
    </row>
    <row r="141" spans="1:33" ht="16.5" customHeight="1">
      <c r="A141" s="168"/>
      <c r="B141" s="168"/>
      <c r="C141" s="168"/>
      <c r="D141" s="168"/>
      <c r="E141" s="168"/>
      <c r="F141" s="168"/>
      <c r="G141" s="168"/>
      <c r="H141" s="168"/>
      <c r="I141" s="168"/>
      <c r="J141" s="168"/>
      <c r="K141" s="168"/>
      <c r="L141" s="168"/>
      <c r="M141" s="168"/>
      <c r="N141" s="168"/>
      <c r="O141" s="168"/>
      <c r="P141" s="168"/>
      <c r="Q141" s="168"/>
      <c r="Z141" s="24"/>
      <c r="AA141" s="24"/>
      <c r="AB141" s="24"/>
      <c r="AC141" s="24"/>
      <c r="AD141" s="24"/>
      <c r="AE141" s="24"/>
      <c r="AF141" s="24"/>
      <c r="AG141" s="24"/>
    </row>
    <row r="142" spans="1:33" ht="16.5" customHeight="1">
      <c r="A142" s="168"/>
      <c r="B142" s="168"/>
      <c r="C142" s="168"/>
      <c r="D142" s="168"/>
      <c r="E142" s="168"/>
      <c r="F142" s="168"/>
      <c r="G142" s="168"/>
      <c r="H142" s="168"/>
      <c r="I142" s="168"/>
      <c r="J142" s="168"/>
      <c r="K142" s="168"/>
      <c r="L142" s="168"/>
      <c r="M142" s="168"/>
      <c r="N142" s="168"/>
      <c r="O142" s="168"/>
      <c r="P142" s="168"/>
      <c r="Q142" s="168"/>
      <c r="Z142" s="24"/>
      <c r="AA142" s="24"/>
      <c r="AB142" s="24"/>
      <c r="AC142" s="24"/>
      <c r="AD142" s="24"/>
      <c r="AE142" s="24"/>
      <c r="AF142" s="24"/>
      <c r="AG142" s="24"/>
    </row>
    <row r="143" spans="1:33" ht="16.5" customHeight="1">
      <c r="A143" s="168"/>
      <c r="B143" s="168"/>
      <c r="C143" s="168"/>
      <c r="D143" s="168"/>
      <c r="E143" s="168"/>
      <c r="F143" s="168"/>
      <c r="G143" s="168"/>
      <c r="H143" s="168"/>
      <c r="I143" s="168"/>
      <c r="J143" s="168"/>
      <c r="K143" s="168"/>
      <c r="L143" s="168"/>
      <c r="M143" s="168"/>
      <c r="N143" s="168"/>
      <c r="O143" s="168"/>
      <c r="P143" s="168"/>
      <c r="Q143" s="168"/>
      <c r="Z143" s="24"/>
      <c r="AA143" s="24"/>
      <c r="AB143" s="24"/>
      <c r="AC143" s="24"/>
      <c r="AD143" s="24"/>
      <c r="AE143" s="24"/>
      <c r="AF143" s="24"/>
      <c r="AG143" s="26"/>
    </row>
    <row r="144" spans="1:33" ht="16.5" customHeight="1">
      <c r="A144" s="168"/>
      <c r="B144" s="168"/>
      <c r="C144" s="168"/>
      <c r="D144" s="168"/>
      <c r="E144" s="168"/>
      <c r="F144" s="168"/>
      <c r="G144" s="168"/>
      <c r="H144" s="168"/>
      <c r="I144" s="168"/>
      <c r="J144" s="168"/>
      <c r="K144" s="168"/>
      <c r="L144" s="168"/>
      <c r="M144" s="168"/>
      <c r="N144" s="168"/>
      <c r="O144" s="168"/>
      <c r="P144" s="168"/>
      <c r="Q144" s="168"/>
      <c r="Z144" s="24"/>
      <c r="AA144" s="24"/>
      <c r="AB144" s="24"/>
      <c r="AC144" s="24"/>
      <c r="AD144" s="24"/>
      <c r="AE144" s="24"/>
      <c r="AF144" s="24"/>
      <c r="AG144" s="26"/>
    </row>
    <row r="145" spans="1:33" ht="16.5" customHeight="1">
      <c r="A145" s="168"/>
      <c r="B145" s="168"/>
      <c r="C145" s="168"/>
      <c r="D145" s="168"/>
      <c r="E145" s="168"/>
      <c r="F145" s="168"/>
      <c r="G145" s="168"/>
      <c r="H145" s="168"/>
      <c r="I145" s="168"/>
      <c r="J145" s="168"/>
      <c r="K145" s="168"/>
      <c r="L145" s="168"/>
      <c r="M145" s="168"/>
      <c r="N145" s="168"/>
      <c r="O145" s="168"/>
      <c r="P145" s="168"/>
      <c r="Q145" s="168"/>
      <c r="Z145" s="24"/>
      <c r="AA145" s="24"/>
      <c r="AB145" s="24"/>
      <c r="AC145" s="24"/>
      <c r="AD145" s="24"/>
      <c r="AE145" s="24"/>
      <c r="AF145" s="24"/>
      <c r="AG145" s="26"/>
    </row>
    <row r="146" spans="1:33" ht="16.5" customHeight="1">
      <c r="A146" s="168"/>
      <c r="B146" s="168"/>
      <c r="C146" s="168"/>
      <c r="D146" s="168"/>
      <c r="E146" s="168"/>
      <c r="F146" s="168"/>
      <c r="G146" s="168"/>
      <c r="H146" s="168"/>
      <c r="I146" s="168"/>
      <c r="J146" s="168"/>
      <c r="K146" s="168"/>
      <c r="L146" s="168"/>
      <c r="M146" s="168"/>
      <c r="N146" s="168"/>
      <c r="O146" s="168"/>
      <c r="P146" s="168"/>
      <c r="Q146" s="168"/>
      <c r="Z146" s="24"/>
      <c r="AA146" s="24"/>
      <c r="AB146" s="24"/>
      <c r="AC146" s="24"/>
      <c r="AD146" s="24"/>
      <c r="AE146" s="24"/>
      <c r="AF146" s="24"/>
      <c r="AG146" s="26"/>
    </row>
    <row r="147" spans="1:33" ht="16.5" customHeight="1">
      <c r="A147" s="168"/>
      <c r="B147" s="168"/>
      <c r="C147" s="168"/>
      <c r="D147" s="168"/>
      <c r="E147" s="168"/>
      <c r="F147" s="168"/>
      <c r="G147" s="168"/>
      <c r="H147" s="168"/>
      <c r="I147" s="168"/>
      <c r="J147" s="168"/>
      <c r="K147" s="168"/>
      <c r="L147" s="168"/>
      <c r="M147" s="168"/>
      <c r="N147" s="168"/>
      <c r="O147" s="168"/>
      <c r="P147" s="168"/>
      <c r="Q147" s="168"/>
      <c r="Z147" s="24"/>
      <c r="AA147" s="24"/>
      <c r="AB147" s="24"/>
      <c r="AC147" s="24"/>
      <c r="AD147" s="24"/>
      <c r="AE147" s="24"/>
      <c r="AF147" s="24"/>
      <c r="AG147" s="26"/>
    </row>
    <row r="148" spans="1:33" ht="16.5" customHeight="1">
      <c r="A148" s="168"/>
      <c r="B148" s="168"/>
      <c r="C148" s="168"/>
      <c r="D148" s="168"/>
      <c r="E148" s="168"/>
      <c r="F148" s="168"/>
      <c r="G148" s="168"/>
      <c r="H148" s="168"/>
      <c r="I148" s="168"/>
      <c r="J148" s="168"/>
      <c r="K148" s="168"/>
      <c r="L148" s="168"/>
      <c r="M148" s="168"/>
      <c r="N148" s="168"/>
      <c r="O148" s="168"/>
      <c r="P148" s="168"/>
      <c r="Q148" s="168"/>
      <c r="Z148" s="24"/>
      <c r="AA148" s="24"/>
      <c r="AB148" s="24"/>
      <c r="AC148" s="24"/>
      <c r="AD148" s="24"/>
      <c r="AE148" s="24"/>
      <c r="AF148" s="26"/>
      <c r="AG148" s="26"/>
    </row>
    <row r="149" spans="1:33" ht="16.5" customHeight="1">
      <c r="A149" s="168"/>
      <c r="B149" s="168"/>
      <c r="C149" s="168"/>
      <c r="D149" s="168"/>
      <c r="E149" s="168"/>
      <c r="F149" s="168"/>
      <c r="G149" s="168"/>
      <c r="H149" s="168"/>
      <c r="I149" s="168"/>
      <c r="J149" s="168"/>
      <c r="K149" s="168"/>
      <c r="L149" s="168"/>
      <c r="M149" s="168"/>
      <c r="N149" s="168"/>
      <c r="O149" s="168"/>
      <c r="P149" s="168"/>
      <c r="Q149" s="168"/>
    </row>
    <row r="150" spans="1:33" ht="16.5" customHeight="1">
      <c r="A150" s="168"/>
      <c r="B150" s="168"/>
      <c r="C150" s="168"/>
      <c r="D150" s="168"/>
      <c r="E150" s="168"/>
      <c r="F150" s="168"/>
      <c r="G150" s="168"/>
      <c r="H150" s="168"/>
      <c r="I150" s="168"/>
      <c r="J150" s="168"/>
      <c r="K150" s="168"/>
      <c r="L150" s="168"/>
      <c r="M150" s="168"/>
      <c r="N150" s="168"/>
      <c r="O150" s="168"/>
      <c r="P150" s="168"/>
      <c r="Q150" s="168"/>
    </row>
    <row r="151" spans="1:33" ht="16.5" customHeight="1">
      <c r="A151" s="168"/>
      <c r="B151" s="168"/>
      <c r="C151" s="168"/>
      <c r="D151" s="168"/>
      <c r="E151" s="168"/>
      <c r="F151" s="168"/>
      <c r="G151" s="168"/>
      <c r="H151" s="168"/>
      <c r="I151" s="168"/>
      <c r="J151" s="168"/>
      <c r="K151" s="168"/>
      <c r="L151" s="168"/>
      <c r="M151" s="168"/>
      <c r="N151" s="168"/>
      <c r="O151" s="168"/>
      <c r="P151" s="168"/>
      <c r="Q151" s="168"/>
    </row>
    <row r="152" spans="1:33" ht="16.5" customHeight="1">
      <c r="A152" s="168"/>
      <c r="B152" s="168"/>
      <c r="C152" s="168"/>
      <c r="D152" s="168"/>
      <c r="E152" s="168"/>
      <c r="F152" s="168"/>
      <c r="G152" s="168"/>
      <c r="H152" s="168"/>
      <c r="I152" s="168"/>
      <c r="J152" s="168"/>
      <c r="K152" s="168"/>
      <c r="L152" s="168"/>
      <c r="M152" s="168"/>
      <c r="N152" s="168"/>
      <c r="O152" s="168"/>
      <c r="P152" s="168"/>
      <c r="Q152" s="168"/>
    </row>
    <row r="153" spans="1:33" ht="16.5" customHeight="1">
      <c r="A153" s="168"/>
      <c r="B153" s="168"/>
      <c r="C153" s="168"/>
      <c r="D153" s="168"/>
      <c r="E153" s="168"/>
      <c r="F153" s="168"/>
      <c r="G153" s="168"/>
      <c r="H153" s="168"/>
      <c r="I153" s="168"/>
      <c r="J153" s="168"/>
      <c r="K153" s="168"/>
      <c r="L153" s="168"/>
      <c r="M153" s="168"/>
      <c r="N153" s="168"/>
      <c r="O153" s="168"/>
      <c r="P153" s="168"/>
      <c r="Q153" s="168"/>
    </row>
    <row r="154" spans="1:33" ht="16.5" customHeight="1">
      <c r="A154" s="168"/>
      <c r="B154" s="168"/>
      <c r="C154" s="168"/>
      <c r="D154" s="168"/>
      <c r="E154" s="168"/>
      <c r="F154" s="168"/>
      <c r="G154" s="168"/>
      <c r="H154" s="168"/>
      <c r="I154" s="168"/>
      <c r="J154" s="168"/>
      <c r="K154" s="168"/>
      <c r="L154" s="168"/>
      <c r="M154" s="168"/>
      <c r="N154" s="168"/>
      <c r="O154" s="168"/>
      <c r="P154" s="168"/>
      <c r="Q154" s="168"/>
    </row>
    <row r="155" spans="1:33" ht="16.5" customHeight="1">
      <c r="A155" s="168"/>
      <c r="B155" s="168"/>
      <c r="C155" s="168"/>
      <c r="D155" s="168"/>
      <c r="E155" s="168"/>
      <c r="F155" s="168"/>
      <c r="G155" s="168"/>
      <c r="H155" s="168"/>
      <c r="I155" s="168"/>
      <c r="J155" s="168"/>
      <c r="K155" s="168"/>
      <c r="L155" s="168"/>
      <c r="M155" s="168"/>
      <c r="N155" s="168"/>
      <c r="O155" s="168"/>
      <c r="P155" s="168"/>
      <c r="Q155" s="168"/>
    </row>
    <row r="156" spans="1:33" ht="16.5" customHeight="1">
      <c r="A156" s="168"/>
      <c r="B156" s="168"/>
      <c r="C156" s="168"/>
      <c r="D156" s="168"/>
      <c r="E156" s="168"/>
      <c r="F156" s="168"/>
      <c r="G156" s="168"/>
      <c r="H156" s="168"/>
      <c r="I156" s="168"/>
      <c r="J156" s="168"/>
      <c r="K156" s="168"/>
      <c r="L156" s="168"/>
      <c r="M156" s="168"/>
      <c r="N156" s="168"/>
      <c r="O156" s="168"/>
      <c r="P156" s="168"/>
      <c r="Q156" s="168"/>
    </row>
    <row r="157" spans="1:33" ht="16.5" customHeight="1">
      <c r="A157" s="168"/>
      <c r="B157" s="168"/>
      <c r="C157" s="168"/>
      <c r="D157" s="168"/>
      <c r="E157" s="168"/>
      <c r="F157" s="168"/>
      <c r="G157" s="168"/>
      <c r="H157" s="168"/>
      <c r="I157" s="168"/>
      <c r="J157" s="168"/>
      <c r="K157" s="168"/>
      <c r="L157" s="168"/>
      <c r="M157" s="168"/>
      <c r="N157" s="168"/>
      <c r="O157" s="168"/>
      <c r="P157" s="168"/>
      <c r="Q157" s="168"/>
    </row>
    <row r="158" spans="1:33" ht="16.5" customHeight="1">
      <c r="A158" s="168"/>
      <c r="B158" s="168"/>
      <c r="C158" s="168"/>
      <c r="D158" s="168"/>
      <c r="E158" s="168"/>
      <c r="F158" s="168"/>
      <c r="G158" s="168"/>
      <c r="H158" s="168"/>
      <c r="I158" s="168"/>
      <c r="J158" s="168"/>
      <c r="K158" s="168"/>
      <c r="L158" s="168"/>
      <c r="M158" s="168"/>
      <c r="N158" s="168"/>
      <c r="O158" s="168"/>
      <c r="P158" s="168"/>
      <c r="Q158" s="168"/>
    </row>
    <row r="159" spans="1:33" ht="16.5" customHeight="1">
      <c r="A159" s="168"/>
      <c r="B159" s="168"/>
      <c r="C159" s="168"/>
      <c r="D159" s="168"/>
      <c r="E159" s="168"/>
      <c r="F159" s="168"/>
      <c r="G159" s="168"/>
      <c r="H159" s="168"/>
      <c r="I159" s="168"/>
      <c r="J159" s="168"/>
      <c r="K159" s="168"/>
      <c r="L159" s="168"/>
      <c r="M159" s="168"/>
      <c r="N159" s="168"/>
      <c r="O159" s="168"/>
      <c r="P159" s="168"/>
      <c r="Q159" s="168"/>
    </row>
    <row r="160" spans="1:33" ht="16.5" customHeight="1">
      <c r="A160" s="168"/>
      <c r="B160" s="168"/>
      <c r="C160" s="168"/>
      <c r="D160" s="168"/>
      <c r="E160" s="168"/>
      <c r="F160" s="168"/>
      <c r="G160" s="168"/>
      <c r="H160" s="168"/>
      <c r="I160" s="168"/>
      <c r="J160" s="168"/>
      <c r="K160" s="168"/>
      <c r="L160" s="168"/>
      <c r="M160" s="168"/>
      <c r="N160" s="168"/>
      <c r="O160" s="168"/>
      <c r="P160" s="168"/>
      <c r="Q160" s="168"/>
    </row>
    <row r="161" spans="1:17" ht="16.5" customHeight="1">
      <c r="A161" s="168"/>
      <c r="B161" s="168"/>
      <c r="C161" s="168"/>
      <c r="D161" s="168"/>
      <c r="E161" s="168"/>
      <c r="F161" s="168"/>
      <c r="G161" s="168"/>
      <c r="H161" s="168"/>
      <c r="I161" s="168"/>
      <c r="J161" s="168"/>
      <c r="K161" s="168"/>
      <c r="L161" s="168"/>
      <c r="M161" s="168"/>
      <c r="N161" s="168"/>
      <c r="O161" s="168"/>
      <c r="P161" s="168"/>
      <c r="Q161" s="168"/>
    </row>
    <row r="162" spans="1:17" ht="16.5" customHeight="1">
      <c r="A162" s="168"/>
      <c r="B162" s="168"/>
      <c r="C162" s="168"/>
      <c r="D162" s="168"/>
      <c r="E162" s="168"/>
      <c r="F162" s="168"/>
      <c r="G162" s="168"/>
      <c r="H162" s="168"/>
      <c r="I162" s="168"/>
      <c r="J162" s="168"/>
      <c r="K162" s="168"/>
      <c r="L162" s="168"/>
      <c r="M162" s="168"/>
      <c r="N162" s="168"/>
      <c r="O162" s="168"/>
      <c r="P162" s="168"/>
      <c r="Q162" s="168"/>
    </row>
    <row r="163" spans="1:17" ht="16.5" customHeight="1">
      <c r="A163" s="168"/>
      <c r="B163" s="168"/>
      <c r="C163" s="168"/>
      <c r="D163" s="168"/>
      <c r="E163" s="168"/>
      <c r="F163" s="168"/>
      <c r="G163" s="168"/>
      <c r="H163" s="168"/>
      <c r="I163" s="168"/>
      <c r="J163" s="168"/>
      <c r="K163" s="168"/>
      <c r="L163" s="168"/>
      <c r="M163" s="168"/>
      <c r="N163" s="168"/>
      <c r="O163" s="168"/>
      <c r="P163" s="168"/>
      <c r="Q163" s="168"/>
    </row>
    <row r="164" spans="1:17" ht="16.5" customHeight="1">
      <c r="A164" s="168"/>
      <c r="B164" s="168"/>
      <c r="C164" s="168"/>
      <c r="D164" s="168"/>
      <c r="E164" s="168"/>
      <c r="F164" s="168"/>
      <c r="G164" s="168"/>
      <c r="H164" s="168"/>
      <c r="I164" s="168"/>
      <c r="J164" s="168"/>
      <c r="K164" s="168"/>
      <c r="L164" s="168"/>
      <c r="M164" s="168"/>
      <c r="N164" s="168"/>
      <c r="O164" s="168"/>
      <c r="P164" s="168"/>
      <c r="Q164" s="168"/>
    </row>
    <row r="165" spans="1:17" ht="16.5" customHeight="1">
      <c r="A165" s="168"/>
      <c r="B165" s="168"/>
      <c r="C165" s="168"/>
      <c r="D165" s="168"/>
      <c r="E165" s="168"/>
      <c r="F165" s="168"/>
      <c r="G165" s="168"/>
      <c r="H165" s="168"/>
      <c r="I165" s="168"/>
      <c r="J165" s="168"/>
      <c r="K165" s="168"/>
      <c r="L165" s="168"/>
      <c r="M165" s="168"/>
      <c r="N165" s="168"/>
      <c r="O165" s="168"/>
      <c r="P165" s="168"/>
      <c r="Q165" s="168"/>
    </row>
    <row r="166" spans="1:17" ht="16.5" customHeight="1">
      <c r="A166" s="168"/>
      <c r="B166" s="168"/>
      <c r="C166" s="168"/>
      <c r="D166" s="168"/>
      <c r="E166" s="168"/>
      <c r="F166" s="168"/>
      <c r="G166" s="168"/>
      <c r="H166" s="168"/>
      <c r="I166" s="168"/>
      <c r="J166" s="168"/>
      <c r="K166" s="168"/>
      <c r="L166" s="168"/>
      <c r="M166" s="168"/>
      <c r="N166" s="168"/>
      <c r="O166" s="168"/>
      <c r="P166" s="168"/>
      <c r="Q166" s="168"/>
    </row>
    <row r="167" spans="1:17" ht="16.5" customHeight="1">
      <c r="A167" s="168"/>
      <c r="B167" s="168"/>
      <c r="C167" s="168"/>
      <c r="D167" s="168"/>
      <c r="E167" s="168"/>
      <c r="F167" s="168"/>
      <c r="G167" s="168"/>
      <c r="H167" s="168"/>
      <c r="I167" s="168"/>
      <c r="J167" s="168"/>
      <c r="K167" s="168"/>
      <c r="L167" s="168"/>
      <c r="M167" s="168"/>
      <c r="N167" s="168"/>
      <c r="O167" s="168"/>
      <c r="P167" s="168"/>
      <c r="Q167" s="168"/>
    </row>
    <row r="168" spans="1:17" ht="16.5" customHeight="1" thickBot="1">
      <c r="A168" s="168"/>
      <c r="B168" s="168"/>
      <c r="C168" s="168"/>
      <c r="D168" s="168"/>
      <c r="E168" s="168"/>
      <c r="F168" s="168"/>
      <c r="G168" s="168"/>
      <c r="H168" s="168"/>
      <c r="I168" s="168"/>
      <c r="J168" s="168"/>
      <c r="K168" s="168"/>
      <c r="L168" s="168"/>
      <c r="M168" s="168"/>
      <c r="N168" s="168"/>
      <c r="O168" s="168"/>
      <c r="P168" s="168"/>
      <c r="Q168" s="168"/>
    </row>
    <row r="169" spans="1:17" ht="23.25" customHeight="1" thickBot="1">
      <c r="A169" s="168"/>
      <c r="B169" s="245" t="s">
        <v>49</v>
      </c>
      <c r="C169" s="245"/>
      <c r="D169" s="245"/>
      <c r="E169" s="468"/>
      <c r="F169" s="469">
        <v>20</v>
      </c>
      <c r="G169" s="470"/>
      <c r="H169" s="248" t="s">
        <v>50</v>
      </c>
      <c r="I169" s="248"/>
      <c r="J169" s="248"/>
      <c r="K169" s="248"/>
      <c r="L169" s="168"/>
      <c r="M169" s="168"/>
      <c r="N169" s="168"/>
      <c r="O169" s="168"/>
      <c r="P169" s="168"/>
      <c r="Q169" s="168"/>
    </row>
    <row r="170" spans="1:17" ht="23.25" customHeight="1">
      <c r="A170" s="168"/>
      <c r="B170" s="248" t="s">
        <v>93</v>
      </c>
      <c r="C170" s="248"/>
      <c r="D170" s="248"/>
      <c r="E170" s="248"/>
      <c r="F170" s="248"/>
      <c r="G170" s="248"/>
      <c r="H170" s="248"/>
      <c r="I170" s="248"/>
      <c r="J170" s="248"/>
      <c r="K170" s="248"/>
      <c r="L170" s="248"/>
      <c r="M170" s="248"/>
      <c r="N170" s="248"/>
      <c r="O170" s="248"/>
      <c r="P170" s="168"/>
      <c r="Q170" s="168"/>
    </row>
    <row r="171" spans="1:17" ht="23.25" customHeight="1">
      <c r="A171" s="168"/>
      <c r="B171" s="248"/>
      <c r="C171" s="248"/>
      <c r="D171" s="248"/>
      <c r="E171" s="248"/>
      <c r="F171" s="248"/>
      <c r="G171" s="248"/>
      <c r="H171" s="248"/>
      <c r="I171" s="248"/>
      <c r="J171" s="248"/>
      <c r="K171" s="248"/>
      <c r="L171" s="248"/>
      <c r="M171" s="248"/>
      <c r="N171" s="248"/>
      <c r="O171" s="248"/>
      <c r="P171" s="168"/>
      <c r="Q171" s="168"/>
    </row>
    <row r="172" spans="1:17" ht="16.5" customHeight="1" thickBot="1">
      <c r="A172" s="168"/>
      <c r="B172" s="168"/>
      <c r="C172" s="168"/>
      <c r="D172" s="168"/>
      <c r="E172" s="168"/>
      <c r="F172" s="168"/>
      <c r="G172" s="168"/>
      <c r="H172" s="168"/>
      <c r="I172" s="168"/>
      <c r="J172" s="168"/>
      <c r="K172" s="168"/>
      <c r="L172" s="168"/>
      <c r="M172" s="168"/>
      <c r="N172" s="168"/>
      <c r="O172" s="168"/>
      <c r="P172" s="168"/>
      <c r="Q172" s="168"/>
    </row>
    <row r="173" spans="1:17" ht="16.5" customHeight="1">
      <c r="A173" s="471" t="s">
        <v>120</v>
      </c>
      <c r="B173" s="472"/>
      <c r="C173" s="472"/>
      <c r="D173" s="472"/>
      <c r="E173" s="472"/>
      <c r="F173" s="472"/>
      <c r="G173" s="472"/>
      <c r="H173" s="472"/>
      <c r="I173" s="472"/>
      <c r="J173" s="472"/>
      <c r="K173" s="472"/>
      <c r="L173" s="472"/>
      <c r="M173" s="472"/>
      <c r="N173" s="472"/>
      <c r="O173" s="472"/>
      <c r="P173" s="472"/>
      <c r="Q173" s="473"/>
    </row>
    <row r="174" spans="1:17" ht="16.5" customHeight="1">
      <c r="A174" s="474"/>
      <c r="B174" s="475"/>
      <c r="C174" s="475"/>
      <c r="D174" s="475"/>
      <c r="E174" s="475"/>
      <c r="F174" s="475"/>
      <c r="G174" s="475"/>
      <c r="H174" s="475"/>
      <c r="I174" s="475"/>
      <c r="J174" s="475"/>
      <c r="K174" s="475"/>
      <c r="L174" s="475"/>
      <c r="M174" s="475"/>
      <c r="N174" s="475"/>
      <c r="O174" s="475"/>
      <c r="P174" s="475"/>
      <c r="Q174" s="476"/>
    </row>
    <row r="175" spans="1:17" ht="16.5" customHeight="1">
      <c r="A175" s="474"/>
      <c r="B175" s="475"/>
      <c r="C175" s="475"/>
      <c r="D175" s="475"/>
      <c r="E175" s="475"/>
      <c r="F175" s="475"/>
      <c r="G175" s="475"/>
      <c r="H175" s="475"/>
      <c r="I175" s="475"/>
      <c r="J175" s="475"/>
      <c r="K175" s="475"/>
      <c r="L175" s="475"/>
      <c r="M175" s="475"/>
      <c r="N175" s="475"/>
      <c r="O175" s="475"/>
      <c r="P175" s="475"/>
      <c r="Q175" s="476"/>
    </row>
    <row r="176" spans="1:17" ht="16.5" customHeight="1">
      <c r="A176" s="474"/>
      <c r="B176" s="475"/>
      <c r="C176" s="475"/>
      <c r="D176" s="475"/>
      <c r="E176" s="475"/>
      <c r="F176" s="475"/>
      <c r="G176" s="475"/>
      <c r="H176" s="475"/>
      <c r="I176" s="475"/>
      <c r="J176" s="475"/>
      <c r="K176" s="475"/>
      <c r="L176" s="475"/>
      <c r="M176" s="475"/>
      <c r="N176" s="475"/>
      <c r="O176" s="475"/>
      <c r="P176" s="475"/>
      <c r="Q176" s="476"/>
    </row>
    <row r="177" spans="1:25" ht="16.5" customHeight="1" thickBot="1">
      <c r="A177" s="477"/>
      <c r="B177" s="478"/>
      <c r="C177" s="478"/>
      <c r="D177" s="478"/>
      <c r="E177" s="478"/>
      <c r="F177" s="478"/>
      <c r="G177" s="478"/>
      <c r="H177" s="478"/>
      <c r="I177" s="478"/>
      <c r="J177" s="478"/>
      <c r="K177" s="478"/>
      <c r="L177" s="478"/>
      <c r="M177" s="478"/>
      <c r="N177" s="478"/>
      <c r="O177" s="478"/>
      <c r="P177" s="478"/>
      <c r="Q177" s="479"/>
    </row>
    <row r="178" spans="1:25" ht="16.5" customHeight="1">
      <c r="A178" s="168"/>
      <c r="B178" s="168"/>
      <c r="C178" s="168"/>
      <c r="D178" s="168"/>
      <c r="E178" s="168"/>
      <c r="F178" s="168"/>
      <c r="G178" s="168"/>
      <c r="H178" s="168"/>
      <c r="I178" s="168"/>
      <c r="J178" s="168"/>
      <c r="K178" s="168"/>
      <c r="L178" s="168"/>
      <c r="M178" s="168"/>
      <c r="N178" s="168"/>
      <c r="O178" s="168"/>
      <c r="P178" s="168"/>
      <c r="Q178" s="168"/>
    </row>
    <row r="179" spans="1:25" ht="18" thickBot="1">
      <c r="A179" s="4" t="s">
        <v>58</v>
      </c>
      <c r="B179" s="4"/>
      <c r="G179" s="55"/>
      <c r="H179" s="55"/>
      <c r="I179" s="55"/>
      <c r="J179" s="55"/>
      <c r="K179" s="55"/>
      <c r="L179" s="55"/>
      <c r="M179" s="55"/>
      <c r="N179" s="55"/>
      <c r="O179" s="55"/>
      <c r="P179" s="55"/>
    </row>
    <row r="180" spans="1:25" ht="18" thickBot="1">
      <c r="A180" s="462" t="s">
        <v>91</v>
      </c>
      <c r="B180" s="463"/>
      <c r="C180" s="463"/>
      <c r="D180" s="161" t="s">
        <v>65</v>
      </c>
      <c r="E180" s="75" t="str">
        <f>IF(D180="","","～")</f>
        <v>～</v>
      </c>
      <c r="F180" s="76" t="s">
        <v>69</v>
      </c>
      <c r="G180" s="55"/>
      <c r="H180" s="55"/>
      <c r="I180" s="55"/>
      <c r="J180" s="55"/>
      <c r="K180" s="55"/>
      <c r="L180" s="55"/>
      <c r="M180" s="55"/>
      <c r="N180" s="55"/>
      <c r="O180" s="55"/>
      <c r="P180" s="55"/>
    </row>
    <row r="181" spans="1:25" ht="42.75" customHeight="1" thickBot="1">
      <c r="A181" s="154" t="s">
        <v>29</v>
      </c>
      <c r="B181" s="155" t="s">
        <v>72</v>
      </c>
      <c r="C181" s="198" t="s">
        <v>28</v>
      </c>
      <c r="D181" s="198"/>
      <c r="E181" s="198"/>
      <c r="F181" s="198"/>
      <c r="G181" s="198"/>
      <c r="H181" s="30" t="s">
        <v>27</v>
      </c>
      <c r="I181" s="31" t="s">
        <v>86</v>
      </c>
      <c r="J181" s="464" t="s">
        <v>71</v>
      </c>
      <c r="K181" s="465"/>
      <c r="L181" s="466"/>
      <c r="M181" s="31" t="s">
        <v>80</v>
      </c>
      <c r="N181" s="31" t="s">
        <v>82</v>
      </c>
      <c r="O181" s="31" t="s">
        <v>73</v>
      </c>
      <c r="P181" s="31" t="s">
        <v>90</v>
      </c>
      <c r="Q181" s="31" t="s">
        <v>74</v>
      </c>
    </row>
    <row r="182" spans="1:25" s="9" customFormat="1" ht="12.75" customHeight="1">
      <c r="A182" s="21">
        <v>1</v>
      </c>
      <c r="B182" s="32">
        <v>1</v>
      </c>
      <c r="C182" s="453" t="s">
        <v>43</v>
      </c>
      <c r="D182" s="453"/>
      <c r="E182" s="453"/>
      <c r="F182" s="453"/>
      <c r="G182" s="453"/>
      <c r="H182" s="170">
        <v>13</v>
      </c>
      <c r="I182" s="171">
        <v>12</v>
      </c>
      <c r="J182" s="44" t="s">
        <v>65</v>
      </c>
      <c r="K182" s="45" t="str">
        <f>IF(L182="","","～")</f>
        <v>～</v>
      </c>
      <c r="L182" s="44" t="s">
        <v>20</v>
      </c>
      <c r="M182" s="36">
        <v>1</v>
      </c>
      <c r="N182" s="36" t="s">
        <v>65</v>
      </c>
      <c r="O182" s="42">
        <f>IF(R182="","",VLOOKUP(R182,$L$90:$P$102,5,TRUE))</f>
        <v>1</v>
      </c>
      <c r="P182" s="42">
        <f>IF(M182="","",ROUND(SUM(I182)/M182,1))</f>
        <v>12</v>
      </c>
      <c r="Q182" s="42">
        <f>IF(O182="","",ROUND(P182*O182,1))</f>
        <v>12</v>
      </c>
      <c r="R182" s="43">
        <f>IF(M182="","",MATCH(M182,$M$90:$M$102,1))</f>
        <v>1</v>
      </c>
    </row>
    <row r="183" spans="1:25" s="9" customFormat="1" ht="12.75" customHeight="1">
      <c r="A183" s="22">
        <v>2</v>
      </c>
      <c r="B183" s="32">
        <v>2</v>
      </c>
      <c r="C183" s="453" t="s">
        <v>32</v>
      </c>
      <c r="D183" s="453"/>
      <c r="E183" s="453"/>
      <c r="F183" s="453"/>
      <c r="G183" s="453"/>
      <c r="H183" s="37">
        <v>13</v>
      </c>
      <c r="I183" s="36">
        <v>8</v>
      </c>
      <c r="J183" s="46" t="s">
        <v>20</v>
      </c>
      <c r="K183" s="45" t="str">
        <f t="shared" ref="K183:K186" si="0">IF(L183="","","～")</f>
        <v>～</v>
      </c>
      <c r="L183" s="46" t="s">
        <v>69</v>
      </c>
      <c r="M183" s="36">
        <v>2</v>
      </c>
      <c r="N183" s="36" t="s">
        <v>81</v>
      </c>
      <c r="O183" s="42">
        <f>IF(R183="","",VLOOKUP(R183,$L$90:$P$102,5,TRUE))</f>
        <v>1.4</v>
      </c>
      <c r="P183" s="42">
        <f>IF(M183="","",ROUND(SUM(I182:I183)/M183,1))</f>
        <v>10</v>
      </c>
      <c r="Q183" s="42">
        <f t="shared" ref="Q183:Q186" si="1">IF(O183="","",ROUND(P183*O183,1))</f>
        <v>14</v>
      </c>
      <c r="R183" s="43">
        <f>IF(M183="","",MATCH(M183,$M$90:$M$102,1))</f>
        <v>2</v>
      </c>
      <c r="T183" s="153"/>
      <c r="U183" s="153"/>
      <c r="V183" s="153"/>
      <c r="W183" s="153"/>
      <c r="X183" s="153"/>
      <c r="Y183" s="153"/>
    </row>
    <row r="184" spans="1:25" s="9" customFormat="1" ht="12.75" customHeight="1">
      <c r="A184" s="23"/>
      <c r="B184" s="166"/>
      <c r="C184" s="453"/>
      <c r="D184" s="453"/>
      <c r="E184" s="453"/>
      <c r="F184" s="453"/>
      <c r="G184" s="453"/>
      <c r="H184" s="37"/>
      <c r="I184" s="36"/>
      <c r="J184" s="36"/>
      <c r="K184" s="45" t="str">
        <f t="shared" si="0"/>
        <v/>
      </c>
      <c r="L184" s="36"/>
      <c r="M184" s="36"/>
      <c r="N184" s="36"/>
      <c r="O184" s="42" t="str">
        <f>IF(R184="","",VLOOKUP(R184,$L$90:$P$102,5,TRUE))</f>
        <v/>
      </c>
      <c r="P184" s="42" t="str">
        <f>IF(M184="","",ROUND(SUM(I181:I184)/M184,1))</f>
        <v/>
      </c>
      <c r="Q184" s="42" t="str">
        <f t="shared" si="1"/>
        <v/>
      </c>
      <c r="R184" s="43" t="str">
        <f>IF(M184="","",MATCH(M184,$M$90:$M$102,1))</f>
        <v/>
      </c>
    </row>
    <row r="185" spans="1:25" s="9" customFormat="1" ht="12.75" customHeight="1">
      <c r="A185" s="23"/>
      <c r="B185" s="166"/>
      <c r="C185" s="453"/>
      <c r="D185" s="453"/>
      <c r="E185" s="453"/>
      <c r="F185" s="453"/>
      <c r="G185" s="453"/>
      <c r="H185" s="37"/>
      <c r="I185" s="36"/>
      <c r="J185" s="36"/>
      <c r="K185" s="45" t="str">
        <f t="shared" si="0"/>
        <v/>
      </c>
      <c r="L185" s="36"/>
      <c r="M185" s="36"/>
      <c r="N185" s="36"/>
      <c r="O185" s="42" t="str">
        <f>IF(R185="","",VLOOKUP(R185,$L$90:$P$102,5,TRUE))</f>
        <v/>
      </c>
      <c r="P185" s="42" t="str">
        <f>IF(M185="","",ROUND(SUM(I182:I185)/M185,1))</f>
        <v/>
      </c>
      <c r="Q185" s="42" t="str">
        <f t="shared" si="1"/>
        <v/>
      </c>
      <c r="R185" s="43" t="str">
        <f>IF(M185="","",MATCH(M185,$M$90:$M$102,1))</f>
        <v/>
      </c>
    </row>
    <row r="186" spans="1:25" s="9" customFormat="1" ht="12.75" customHeight="1" thickBot="1">
      <c r="A186" s="23"/>
      <c r="B186" s="33"/>
      <c r="C186" s="452"/>
      <c r="D186" s="452"/>
      <c r="E186" s="452"/>
      <c r="F186" s="452"/>
      <c r="G186" s="452"/>
      <c r="H186" s="38"/>
      <c r="I186" s="36"/>
      <c r="J186" s="36"/>
      <c r="K186" s="45" t="str">
        <f t="shared" si="0"/>
        <v/>
      </c>
      <c r="L186" s="36"/>
      <c r="M186" s="36"/>
      <c r="N186" s="36"/>
      <c r="O186" s="42" t="str">
        <f>IF(R186="","",VLOOKUP(R186,$L$90:$P$102,5,TRUE))</f>
        <v/>
      </c>
      <c r="P186" s="42" t="str">
        <f>IF(M186="","",ROUND(SUM(I182:I186)/M186,1))</f>
        <v/>
      </c>
      <c r="Q186" s="42" t="str">
        <f t="shared" si="1"/>
        <v/>
      </c>
      <c r="R186" s="43" t="str">
        <f>IF(M186="","",MATCH(M186,$M$90:$M$102,1))</f>
        <v/>
      </c>
    </row>
    <row r="187" spans="1:25" s="9" customFormat="1" ht="12.75" customHeight="1" thickBot="1">
      <c r="A187" s="212" t="s">
        <v>35</v>
      </c>
      <c r="B187" s="213"/>
      <c r="C187" s="213"/>
      <c r="D187" s="213"/>
      <c r="E187" s="213"/>
      <c r="F187" s="60">
        <f>COUNTA(A182:A186)</f>
        <v>2</v>
      </c>
      <c r="G187" s="57" t="s">
        <v>34</v>
      </c>
      <c r="H187" s="214">
        <f>SUM(I182:I186)</f>
        <v>20</v>
      </c>
      <c r="I187" s="215"/>
      <c r="J187" s="70"/>
      <c r="K187" s="71"/>
      <c r="L187" s="72"/>
      <c r="M187" s="72"/>
      <c r="N187" s="73"/>
      <c r="O187" s="73"/>
      <c r="P187" s="73"/>
      <c r="Q187" s="73"/>
      <c r="R187" s="73"/>
    </row>
    <row r="188" spans="1:25" ht="12.75" customHeight="1" thickBot="1">
      <c r="A188" s="212" t="s">
        <v>88</v>
      </c>
      <c r="B188" s="213"/>
      <c r="C188" s="213"/>
      <c r="D188" s="213"/>
      <c r="E188" s="213"/>
      <c r="F188" s="213"/>
      <c r="G188" s="237"/>
      <c r="H188" s="214">
        <f>ROUND(H187/F187,1)</f>
        <v>10</v>
      </c>
      <c r="I188" s="215"/>
    </row>
    <row r="189" spans="1:25" ht="12.75" customHeight="1" thickBot="1">
      <c r="A189" s="238" t="s">
        <v>77</v>
      </c>
      <c r="B189" s="239"/>
      <c r="C189" s="239"/>
      <c r="D189" s="239"/>
      <c r="E189" s="239"/>
      <c r="F189" s="239"/>
      <c r="G189" s="240"/>
      <c r="H189" s="241">
        <f>IF(F187="","",VLOOKUP(F187,$L$90:$P$102,5,TRUE))</f>
        <v>1.4</v>
      </c>
      <c r="I189" s="242"/>
    </row>
    <row r="190" spans="1:25" ht="12.75" customHeight="1" thickBot="1">
      <c r="A190" s="212" t="s">
        <v>76</v>
      </c>
      <c r="B190" s="213"/>
      <c r="C190" s="213"/>
      <c r="D190" s="213"/>
      <c r="E190" s="213"/>
      <c r="F190" s="213"/>
      <c r="G190" s="237"/>
      <c r="H190" s="214">
        <f>ROUND(H188*H189,1)</f>
        <v>14</v>
      </c>
      <c r="I190" s="215"/>
      <c r="J190" s="55"/>
      <c r="K190" s="55"/>
      <c r="L190" s="55"/>
      <c r="M190" s="55"/>
      <c r="N190" s="55"/>
      <c r="O190" s="55"/>
      <c r="P190" s="55"/>
      <c r="Q190" s="168"/>
    </row>
    <row r="191" spans="1:25" ht="12.75" customHeight="1">
      <c r="A191" s="77"/>
      <c r="B191" s="77"/>
      <c r="C191" s="77"/>
      <c r="D191" s="77"/>
      <c r="E191" s="77"/>
      <c r="F191" s="77"/>
      <c r="G191" s="77"/>
      <c r="H191" s="69"/>
      <c r="I191" s="69"/>
      <c r="J191" s="55"/>
      <c r="K191" s="55"/>
      <c r="L191" s="55"/>
      <c r="M191" s="55"/>
      <c r="N191" s="55"/>
      <c r="O191" s="55"/>
      <c r="P191" s="55"/>
      <c r="Q191" s="168"/>
    </row>
    <row r="192" spans="1:25" ht="12.75" customHeight="1" thickBot="1">
      <c r="A192" s="20"/>
      <c r="B192" s="20"/>
      <c r="C192" s="20"/>
      <c r="D192" s="20"/>
      <c r="E192" s="20"/>
      <c r="F192" s="20"/>
      <c r="G192" s="20"/>
      <c r="H192" s="69"/>
      <c r="I192" s="69"/>
      <c r="J192" s="55"/>
      <c r="K192" s="55"/>
      <c r="L192" s="55"/>
      <c r="M192" s="55"/>
      <c r="N192" s="55"/>
      <c r="O192" s="55"/>
      <c r="P192" s="55"/>
      <c r="Q192" s="168"/>
    </row>
    <row r="193" spans="1:17" ht="12.75" customHeight="1">
      <c r="A193" s="264" t="s">
        <v>19</v>
      </c>
      <c r="B193" s="265"/>
      <c r="C193" s="265"/>
      <c r="D193" s="265"/>
      <c r="E193" s="265"/>
      <c r="F193" s="266"/>
      <c r="G193" s="78"/>
      <c r="H193" s="79"/>
      <c r="I193" s="9"/>
      <c r="J193" s="9"/>
    </row>
    <row r="194" spans="1:17" ht="12.75" customHeight="1" thickBot="1">
      <c r="A194" s="267" t="s">
        <v>21</v>
      </c>
      <c r="B194" s="268"/>
      <c r="C194" s="268"/>
      <c r="D194" s="54" t="str">
        <f>IF(J182="","",J182)</f>
        <v>①</v>
      </c>
      <c r="E194" s="74" t="str">
        <f>IF(D194="","","～")</f>
        <v>～</v>
      </c>
      <c r="F194" s="80" t="str">
        <f>IF(L182="","",L182)</f>
        <v>A</v>
      </c>
      <c r="G194" s="162"/>
      <c r="H194" s="165"/>
      <c r="J194" s="269" t="s">
        <v>3</v>
      </c>
      <c r="K194" s="269"/>
      <c r="L194" s="153">
        <v>110</v>
      </c>
    </row>
    <row r="195" spans="1:17" ht="12.75" customHeight="1">
      <c r="A195" s="440" t="s">
        <v>79</v>
      </c>
      <c r="B195" s="441"/>
      <c r="C195" s="441"/>
      <c r="D195" s="441"/>
      <c r="E195" s="441"/>
      <c r="F195" s="441"/>
      <c r="G195" s="442"/>
      <c r="H195" s="442"/>
      <c r="I195" s="442"/>
      <c r="J195" s="442"/>
      <c r="K195" s="442"/>
      <c r="L195" s="442"/>
      <c r="M195" s="442"/>
      <c r="N195" s="442"/>
      <c r="O195" s="442"/>
      <c r="P195" s="442"/>
      <c r="Q195" s="443"/>
    </row>
    <row r="196" spans="1:17" ht="12.75" customHeight="1">
      <c r="A196" s="440"/>
      <c r="B196" s="441"/>
      <c r="C196" s="441"/>
      <c r="D196" s="441"/>
      <c r="E196" s="441"/>
      <c r="F196" s="441"/>
      <c r="G196" s="441"/>
      <c r="H196" s="441"/>
      <c r="I196" s="441"/>
      <c r="J196" s="441"/>
      <c r="K196" s="441"/>
      <c r="L196" s="441"/>
      <c r="M196" s="441"/>
      <c r="N196" s="441"/>
      <c r="O196" s="441"/>
      <c r="P196" s="441"/>
      <c r="Q196" s="444"/>
    </row>
    <row r="197" spans="1:17" ht="12.75" customHeight="1" thickBot="1">
      <c r="A197" s="445"/>
      <c r="B197" s="446"/>
      <c r="C197" s="446"/>
      <c r="D197" s="446"/>
      <c r="E197" s="446"/>
      <c r="F197" s="446"/>
      <c r="G197" s="446"/>
      <c r="H197" s="446"/>
      <c r="I197" s="446"/>
      <c r="J197" s="446"/>
      <c r="K197" s="446"/>
      <c r="L197" s="446"/>
      <c r="M197" s="446"/>
      <c r="N197" s="446"/>
      <c r="O197" s="446"/>
      <c r="P197" s="446"/>
      <c r="Q197" s="447"/>
    </row>
    <row r="198" spans="1:17" ht="12.75" customHeight="1">
      <c r="A198" s="448" t="s">
        <v>4</v>
      </c>
      <c r="B198" s="449"/>
      <c r="C198" s="449"/>
      <c r="D198" s="412" t="s">
        <v>30</v>
      </c>
      <c r="E198" s="412" t="s">
        <v>31</v>
      </c>
      <c r="F198" s="412" t="s">
        <v>5</v>
      </c>
      <c r="G198" s="412" t="s">
        <v>6</v>
      </c>
      <c r="H198" s="412" t="s">
        <v>7</v>
      </c>
      <c r="I198" s="412" t="s">
        <v>8</v>
      </c>
      <c r="J198" s="412" t="s">
        <v>9</v>
      </c>
      <c r="K198" s="412"/>
      <c r="L198" s="434" t="s">
        <v>10</v>
      </c>
      <c r="M198" s="434"/>
      <c r="N198" s="434" t="s">
        <v>11</v>
      </c>
      <c r="O198" s="434"/>
      <c r="P198" s="434" t="s">
        <v>12</v>
      </c>
      <c r="Q198" s="436"/>
    </row>
    <row r="199" spans="1:17" ht="12.75" customHeight="1" thickBot="1">
      <c r="A199" s="450"/>
      <c r="B199" s="451"/>
      <c r="C199" s="451"/>
      <c r="D199" s="413"/>
      <c r="E199" s="413"/>
      <c r="F199" s="413"/>
      <c r="G199" s="413"/>
      <c r="H199" s="413"/>
      <c r="I199" s="413"/>
      <c r="J199" s="413"/>
      <c r="K199" s="413"/>
      <c r="L199" s="435"/>
      <c r="M199" s="435"/>
      <c r="N199" s="435"/>
      <c r="O199" s="435"/>
      <c r="P199" s="435"/>
      <c r="Q199" s="437"/>
    </row>
    <row r="200" spans="1:17" ht="12.75" customHeight="1" thickBot="1">
      <c r="A200" s="389" t="s">
        <v>18</v>
      </c>
      <c r="B200" s="390"/>
      <c r="C200" s="390"/>
      <c r="D200" s="390"/>
      <c r="E200" s="390"/>
      <c r="F200" s="390"/>
      <c r="G200" s="390"/>
      <c r="H200" s="390"/>
      <c r="I200" s="390"/>
      <c r="J200" s="390"/>
      <c r="K200" s="390"/>
      <c r="L200" s="390"/>
      <c r="M200" s="390"/>
      <c r="N200" s="390"/>
      <c r="O200" s="391"/>
      <c r="P200" s="438"/>
      <c r="Q200" s="439"/>
    </row>
    <row r="201" spans="1:17" ht="12.75" customHeight="1">
      <c r="A201" s="160" t="s">
        <v>65</v>
      </c>
      <c r="B201" s="45" t="str">
        <f>IF(A201="","","～")</f>
        <v>～</v>
      </c>
      <c r="C201" s="160" t="s">
        <v>20</v>
      </c>
      <c r="D201" s="81">
        <f>P182</f>
        <v>12</v>
      </c>
      <c r="E201" s="6">
        <f>IF(A201="","",ROUND(D201/60,2))</f>
        <v>0.2</v>
      </c>
      <c r="F201" s="5">
        <v>13</v>
      </c>
      <c r="G201" s="10">
        <f>IF(F201="","",ROUND(D201/1000/60/((F201/1000)^2*PI()/4),2))</f>
        <v>1.51</v>
      </c>
      <c r="H201" s="10">
        <f>IF(I201="","",ROUND(J201/I201*1000,0))</f>
        <v>229</v>
      </c>
      <c r="I201" s="5">
        <v>4</v>
      </c>
      <c r="J201" s="297">
        <f>IF(F201="","",ROUND(IF(F201&lt;=50,(0.0126+((0.01739-0.1087*(F201/1000))/(G201)^(1/2)))*(I201/(F201/1000))*(G201^2/(2*9.8)),10.666*$L$190^(-1.85)*(F201/1000)^(-4.87)*(D201/(1000*60))^1.85*I201),3))</f>
        <v>0.91600000000000004</v>
      </c>
      <c r="K201" s="297"/>
      <c r="L201" s="424">
        <v>1.5</v>
      </c>
      <c r="M201" s="424"/>
      <c r="N201" s="424">
        <v>3</v>
      </c>
      <c r="O201" s="424"/>
      <c r="P201" s="431">
        <f>IF(A201="","",J201+L201+N201)</f>
        <v>5.4160000000000004</v>
      </c>
      <c r="Q201" s="432"/>
    </row>
    <row r="202" spans="1:17" ht="12.75" customHeight="1">
      <c r="A202" s="163"/>
      <c r="B202" s="160" t="str">
        <f t="shared" ref="B202:B204" si="2">IF(A202="","","～")</f>
        <v/>
      </c>
      <c r="C202" s="164"/>
      <c r="D202" s="6" t="str">
        <f>IF(A202="","",$D200)</f>
        <v/>
      </c>
      <c r="E202" s="6" t="str">
        <f t="shared" ref="E202:E204" si="3">IF(A202="","",ROUND(D202/60,2))</f>
        <v/>
      </c>
      <c r="F202" s="5"/>
      <c r="G202" s="10" t="str">
        <f>IF(F202="","",ROUND(D202/1000/60/((F202/1000)^2*PI()/4),2))</f>
        <v/>
      </c>
      <c r="H202" s="10" t="str">
        <f t="shared" ref="H202:H204" si="4">IF(I202="","",ROUND(J202/I202*1000,0))</f>
        <v/>
      </c>
      <c r="I202" s="5"/>
      <c r="J202" s="297" t="str">
        <f>IF(F202="","",ROUND(IF(F202&lt;=50,(0.0126+((0.01739-0.1087*(F202/1000))/(G202)^(1/2)))*(I202/(F202/1000))*(G202^2/(2*9.8)),10.666*$L$190^(-1.85)*(F202/1000)^(-4.87)*(D202/(1000*60))^1.85*I202),3))</f>
        <v/>
      </c>
      <c r="K202" s="297"/>
      <c r="L202" s="424"/>
      <c r="M202" s="424"/>
      <c r="N202" s="424"/>
      <c r="O202" s="424"/>
      <c r="P202" s="433" t="str">
        <f>IF(A202="","",J202+L202+N202)</f>
        <v/>
      </c>
      <c r="Q202" s="300"/>
    </row>
    <row r="203" spans="1:17" ht="12.75" customHeight="1">
      <c r="A203" s="163"/>
      <c r="B203" s="160" t="str">
        <f t="shared" si="2"/>
        <v/>
      </c>
      <c r="C203" s="164"/>
      <c r="D203" s="6" t="str">
        <f>IF(A203="","",$D201)</f>
        <v/>
      </c>
      <c r="E203" s="6" t="str">
        <f t="shared" si="3"/>
        <v/>
      </c>
      <c r="F203" s="5"/>
      <c r="G203" s="10" t="str">
        <f>IF(F203="","",ROUND(D203/1000/60/((F203/1000)^2*PI()/4),2))</f>
        <v/>
      </c>
      <c r="H203" s="10" t="str">
        <f t="shared" si="4"/>
        <v/>
      </c>
      <c r="I203" s="5"/>
      <c r="J203" s="297" t="str">
        <f>IF(F203="","",ROUND(IF(F203&lt;=50,(0.0126+((0.01739-0.1087*(F203/1000))/(G203)^(1/2)))*(I203/(F203/1000))*(G203^2/(2*9.8)),10.666*$L$190^(-1.85)*(F203/1000)^(-4.87)*(D203/(1000*60))^1.85*I203),3))</f>
        <v/>
      </c>
      <c r="K203" s="297"/>
      <c r="L203" s="424"/>
      <c r="M203" s="424"/>
      <c r="N203" s="424"/>
      <c r="O203" s="424"/>
      <c r="P203" s="433" t="str">
        <f>IF(A203="","",J203+L203+N203)</f>
        <v/>
      </c>
      <c r="Q203" s="300"/>
    </row>
    <row r="204" spans="1:17" ht="12.75" customHeight="1">
      <c r="A204" s="163"/>
      <c r="B204" s="160" t="str">
        <f t="shared" si="2"/>
        <v/>
      </c>
      <c r="C204" s="164"/>
      <c r="D204" s="6" t="str">
        <f>IF(A204="","",#REF!)</f>
        <v/>
      </c>
      <c r="E204" s="6" t="str">
        <f t="shared" si="3"/>
        <v/>
      </c>
      <c r="F204" s="5"/>
      <c r="G204" s="10" t="str">
        <f>IF(F204="","",ROUND(D204/1000/60/((F204/1000)^2*PI()/4),2))</f>
        <v/>
      </c>
      <c r="H204" s="10" t="str">
        <f t="shared" si="4"/>
        <v/>
      </c>
      <c r="I204" s="5"/>
      <c r="J204" s="297" t="str">
        <f>IF(F204="","",ROUND(IF(F204&lt;=50,(0.0126+((0.01739-0.1087*(F204/1000))/(G204)^(1/2)))*(I204/(F204/1000))*(G204^2/(2*9.8)),10.666*$L$194^(-1.85)*(F204/1000)^(-4.87)*(D204/(1000*60))^1.85*I204),3))</f>
        <v/>
      </c>
      <c r="K204" s="297"/>
      <c r="L204" s="424"/>
      <c r="M204" s="424"/>
      <c r="N204" s="424"/>
      <c r="O204" s="424"/>
      <c r="P204" s="299" t="str">
        <f t="shared" ref="P204" si="5">IF(A204="","",J204+L204+N204)</f>
        <v/>
      </c>
      <c r="Q204" s="300"/>
    </row>
    <row r="205" spans="1:17" ht="12.75" customHeight="1" thickBot="1">
      <c r="A205" s="425" t="s">
        <v>13</v>
      </c>
      <c r="B205" s="426"/>
      <c r="C205" s="426"/>
      <c r="D205" s="48">
        <f>D201</f>
        <v>12</v>
      </c>
      <c r="E205" s="48"/>
      <c r="F205" s="48"/>
      <c r="G205" s="48"/>
      <c r="H205" s="48"/>
      <c r="I205" s="48">
        <f>SUM(I201:I204)</f>
        <v>4</v>
      </c>
      <c r="J205" s="427">
        <f>SUM(J201:K204)</f>
        <v>0.91600000000000004</v>
      </c>
      <c r="K205" s="428"/>
      <c r="L205" s="427">
        <f>SUM(L201:M204)</f>
        <v>1.5</v>
      </c>
      <c r="M205" s="428"/>
      <c r="N205" s="427">
        <f>SUM(N201:O204)</f>
        <v>3</v>
      </c>
      <c r="O205" s="428"/>
      <c r="P205" s="429">
        <f>SUM(P200:Q204)</f>
        <v>5.4160000000000004</v>
      </c>
      <c r="Q205" s="430"/>
    </row>
    <row r="206" spans="1:17" ht="12.75" customHeight="1">
      <c r="A206" s="406" t="s">
        <v>14</v>
      </c>
      <c r="B206" s="407"/>
      <c r="C206" s="408"/>
      <c r="D206" s="412" t="s">
        <v>30</v>
      </c>
      <c r="E206" s="412" t="s">
        <v>31</v>
      </c>
      <c r="F206" s="414" t="s">
        <v>5</v>
      </c>
      <c r="G206" s="416" t="s">
        <v>6</v>
      </c>
      <c r="H206" s="418"/>
      <c r="I206" s="419"/>
      <c r="J206" s="385" t="s">
        <v>44</v>
      </c>
      <c r="K206" s="386"/>
      <c r="L206" s="389"/>
      <c r="M206" s="390"/>
      <c r="N206" s="390"/>
      <c r="O206" s="390"/>
      <c r="P206" s="390"/>
      <c r="Q206" s="391"/>
    </row>
    <row r="207" spans="1:17" ht="12.75" customHeight="1" thickBot="1">
      <c r="A207" s="409"/>
      <c r="B207" s="410"/>
      <c r="C207" s="411"/>
      <c r="D207" s="413"/>
      <c r="E207" s="413"/>
      <c r="F207" s="415"/>
      <c r="G207" s="417"/>
      <c r="H207" s="420"/>
      <c r="I207" s="421"/>
      <c r="J207" s="387"/>
      <c r="K207" s="388"/>
      <c r="L207" s="392"/>
      <c r="M207" s="393"/>
      <c r="N207" s="393"/>
      <c r="O207" s="393"/>
      <c r="P207" s="393"/>
      <c r="Q207" s="394"/>
    </row>
    <row r="208" spans="1:17" ht="12.75" customHeight="1">
      <c r="A208" s="398"/>
      <c r="B208" s="399"/>
      <c r="C208" s="399"/>
      <c r="D208" s="8" t="str">
        <f>IF(A208="","",D201)</f>
        <v/>
      </c>
      <c r="E208" s="8" t="str">
        <f t="shared" ref="E208:E211" si="6">IF(A208="","",ROUND(D208/60,2))</f>
        <v/>
      </c>
      <c r="F208" s="7"/>
      <c r="G208" s="12" t="str">
        <f>IF(F208="","",ROUND(D208/1000/60/((F208/1000)^2*PI()/4),2))</f>
        <v/>
      </c>
      <c r="H208" s="420"/>
      <c r="I208" s="421"/>
      <c r="J208" s="400"/>
      <c r="K208" s="401"/>
      <c r="L208" s="392"/>
      <c r="M208" s="393"/>
      <c r="N208" s="393"/>
      <c r="O208" s="393"/>
      <c r="P208" s="393"/>
      <c r="Q208" s="394"/>
    </row>
    <row r="209" spans="1:17" ht="12.75" customHeight="1">
      <c r="A209" s="402"/>
      <c r="B209" s="403"/>
      <c r="C209" s="403"/>
      <c r="D209" s="6" t="str">
        <f>IF(A209="","",D201)</f>
        <v/>
      </c>
      <c r="E209" s="6" t="str">
        <f t="shared" si="6"/>
        <v/>
      </c>
      <c r="F209" s="5"/>
      <c r="G209" s="13" t="str">
        <f>IF(F209="","",ROUND(D209/1000/60/((F209/1000)^2*PI()/4),2))</f>
        <v/>
      </c>
      <c r="H209" s="420"/>
      <c r="I209" s="421"/>
      <c r="J209" s="404"/>
      <c r="K209" s="405"/>
      <c r="L209" s="392"/>
      <c r="M209" s="393"/>
      <c r="N209" s="393"/>
      <c r="O209" s="393"/>
      <c r="P209" s="393"/>
      <c r="Q209" s="394"/>
    </row>
    <row r="210" spans="1:17" ht="12.75" customHeight="1">
      <c r="A210" s="402"/>
      <c r="B210" s="403"/>
      <c r="C210" s="403"/>
      <c r="D210" s="6" t="str">
        <f>IF(A210="","",D201)</f>
        <v/>
      </c>
      <c r="E210" s="6" t="str">
        <f t="shared" si="6"/>
        <v/>
      </c>
      <c r="F210" s="5"/>
      <c r="G210" s="13" t="str">
        <f>IF(F210="","",ROUND(D210/1000/60/((F210/1000)^2*PI()/4),2))</f>
        <v/>
      </c>
      <c r="H210" s="420"/>
      <c r="I210" s="421"/>
      <c r="J210" s="404"/>
      <c r="K210" s="405"/>
      <c r="L210" s="392"/>
      <c r="M210" s="393"/>
      <c r="N210" s="393"/>
      <c r="O210" s="393"/>
      <c r="P210" s="393"/>
      <c r="Q210" s="394"/>
    </row>
    <row r="211" spans="1:17" ht="12.75" customHeight="1" thickBot="1">
      <c r="A211" s="402"/>
      <c r="B211" s="403"/>
      <c r="C211" s="403"/>
      <c r="D211" s="6" t="str">
        <f>IF(A211="","",D201)</f>
        <v/>
      </c>
      <c r="E211" s="6" t="str">
        <f t="shared" si="6"/>
        <v/>
      </c>
      <c r="F211" s="5"/>
      <c r="G211" s="13" t="str">
        <f>IF(F211="","",ROUND(D211/1000/60/((F211/1000)^2*PI()/4),2))</f>
        <v/>
      </c>
      <c r="H211" s="422"/>
      <c r="I211" s="423"/>
      <c r="J211" s="404"/>
      <c r="K211" s="405"/>
      <c r="L211" s="392"/>
      <c r="M211" s="393"/>
      <c r="N211" s="393"/>
      <c r="O211" s="393"/>
      <c r="P211" s="393"/>
      <c r="Q211" s="394"/>
    </row>
    <row r="212" spans="1:17" ht="12.75" customHeight="1" thickBot="1">
      <c r="A212" s="363" t="s">
        <v>13</v>
      </c>
      <c r="B212" s="364"/>
      <c r="C212" s="364"/>
      <c r="D212" s="364"/>
      <c r="E212" s="364"/>
      <c r="F212" s="364"/>
      <c r="G212" s="364"/>
      <c r="H212" s="364"/>
      <c r="I212" s="365"/>
      <c r="J212" s="366">
        <f>SUM(J208:J211)</f>
        <v>0</v>
      </c>
      <c r="K212" s="367"/>
      <c r="L212" s="395"/>
      <c r="M212" s="396"/>
      <c r="N212" s="396"/>
      <c r="O212" s="396"/>
      <c r="P212" s="396"/>
      <c r="Q212" s="397"/>
    </row>
    <row r="213" spans="1:17" ht="12.75" customHeight="1" thickBot="1">
      <c r="A213" s="368" t="s">
        <v>17</v>
      </c>
      <c r="B213" s="369"/>
      <c r="C213" s="369"/>
      <c r="D213" s="369"/>
      <c r="E213" s="369"/>
      <c r="F213" s="369"/>
      <c r="G213" s="369"/>
      <c r="H213" s="369"/>
      <c r="I213" s="370"/>
      <c r="J213" s="371" t="str">
        <f>IF(D194="","","給水系統  "&amp;D194&amp;E194&amp;F194)</f>
        <v>給水系統  ①～A</v>
      </c>
      <c r="K213" s="371"/>
      <c r="L213" s="371"/>
      <c r="M213" s="371"/>
      <c r="N213" s="372"/>
      <c r="O213" s="373">
        <f>P205+J212</f>
        <v>5.4160000000000004</v>
      </c>
      <c r="P213" s="374"/>
      <c r="Q213" s="375"/>
    </row>
    <row r="214" spans="1:17" ht="12.75" customHeight="1">
      <c r="A214" s="467" t="s">
        <v>46</v>
      </c>
      <c r="B214" s="377"/>
      <c r="C214" s="377"/>
      <c r="D214" s="377"/>
      <c r="E214" s="377"/>
      <c r="F214" s="377"/>
      <c r="G214" s="377"/>
      <c r="H214" s="377"/>
      <c r="I214" s="377"/>
      <c r="J214" s="377"/>
      <c r="K214" s="377"/>
      <c r="L214" s="377"/>
      <c r="M214" s="377"/>
      <c r="N214" s="377"/>
      <c r="O214" s="377"/>
      <c r="P214" s="377"/>
      <c r="Q214" s="378"/>
    </row>
    <row r="215" spans="1:17" ht="12.75" customHeight="1">
      <c r="A215" s="379"/>
      <c r="B215" s="380"/>
      <c r="C215" s="380"/>
      <c r="D215" s="380"/>
      <c r="E215" s="380"/>
      <c r="F215" s="380"/>
      <c r="G215" s="380"/>
      <c r="H215" s="380"/>
      <c r="I215" s="380"/>
      <c r="J215" s="380"/>
      <c r="K215" s="380"/>
      <c r="L215" s="380"/>
      <c r="M215" s="380"/>
      <c r="N215" s="380"/>
      <c r="O215" s="380"/>
      <c r="P215" s="380"/>
      <c r="Q215" s="381"/>
    </row>
    <row r="216" spans="1:17" ht="12.75" customHeight="1" thickBot="1">
      <c r="A216" s="382"/>
      <c r="B216" s="383"/>
      <c r="C216" s="383"/>
      <c r="D216" s="383"/>
      <c r="E216" s="383"/>
      <c r="F216" s="383"/>
      <c r="G216" s="383"/>
      <c r="H216" s="383"/>
      <c r="I216" s="383"/>
      <c r="J216" s="383"/>
      <c r="K216" s="383"/>
      <c r="L216" s="383"/>
      <c r="M216" s="383"/>
      <c r="N216" s="383"/>
      <c r="O216" s="383"/>
      <c r="P216" s="383"/>
      <c r="Q216" s="384"/>
    </row>
    <row r="217" spans="1:17" ht="12.75" customHeight="1">
      <c r="A217" s="15"/>
      <c r="B217" s="15"/>
      <c r="C217" s="15"/>
      <c r="D217" s="15"/>
      <c r="E217" s="15"/>
      <c r="F217" s="15"/>
      <c r="G217" s="15"/>
      <c r="H217" s="15"/>
      <c r="I217" s="15"/>
      <c r="J217" s="15"/>
      <c r="K217" s="15"/>
      <c r="L217" s="15"/>
      <c r="M217" s="15"/>
      <c r="N217" s="15"/>
      <c r="O217" s="15"/>
      <c r="P217" s="15"/>
      <c r="Q217" s="15"/>
    </row>
    <row r="218" spans="1:17" ht="12.75" customHeight="1" thickBot="1">
      <c r="A218" s="15"/>
      <c r="B218" s="15"/>
      <c r="C218" s="15"/>
      <c r="D218" s="15"/>
      <c r="E218" s="15"/>
      <c r="F218" s="15"/>
      <c r="G218" s="15"/>
      <c r="H218" s="15"/>
      <c r="I218" s="15"/>
      <c r="J218" s="15"/>
      <c r="K218" s="15"/>
      <c r="L218" s="15"/>
      <c r="M218" s="15"/>
      <c r="N218" s="15"/>
      <c r="O218" s="15"/>
      <c r="P218" s="15"/>
      <c r="Q218" s="15"/>
    </row>
    <row r="219" spans="1:17" ht="12.75" customHeight="1">
      <c r="A219" s="264" t="s">
        <v>19</v>
      </c>
      <c r="B219" s="265"/>
      <c r="C219" s="265"/>
      <c r="D219" s="265"/>
      <c r="E219" s="265"/>
      <c r="F219" s="266"/>
      <c r="G219" s="78"/>
      <c r="H219" s="79"/>
      <c r="I219" s="9"/>
      <c r="J219" s="9"/>
    </row>
    <row r="220" spans="1:17" ht="12.75" customHeight="1" thickBot="1">
      <c r="A220" s="267" t="s">
        <v>21</v>
      </c>
      <c r="B220" s="268"/>
      <c r="C220" s="268"/>
      <c r="D220" s="54" t="s">
        <v>81</v>
      </c>
      <c r="E220" s="74" t="str">
        <f>IF(D220="","","～")</f>
        <v>～</v>
      </c>
      <c r="F220" s="80" t="s">
        <v>92</v>
      </c>
      <c r="G220" s="162"/>
      <c r="H220" s="165"/>
      <c r="J220" s="269" t="s">
        <v>3</v>
      </c>
      <c r="K220" s="269"/>
      <c r="L220" s="153">
        <v>110</v>
      </c>
    </row>
    <row r="221" spans="1:17" ht="12.75" customHeight="1">
      <c r="A221" s="440" t="s">
        <v>79</v>
      </c>
      <c r="B221" s="441"/>
      <c r="C221" s="441"/>
      <c r="D221" s="441"/>
      <c r="E221" s="441"/>
      <c r="F221" s="441"/>
      <c r="G221" s="442"/>
      <c r="H221" s="442"/>
      <c r="I221" s="442"/>
      <c r="J221" s="442"/>
      <c r="K221" s="442"/>
      <c r="L221" s="442"/>
      <c r="M221" s="442"/>
      <c r="N221" s="442"/>
      <c r="O221" s="442"/>
      <c r="P221" s="442"/>
      <c r="Q221" s="443"/>
    </row>
    <row r="222" spans="1:17" ht="12.75" customHeight="1">
      <c r="A222" s="440"/>
      <c r="B222" s="441"/>
      <c r="C222" s="441"/>
      <c r="D222" s="441"/>
      <c r="E222" s="441"/>
      <c r="F222" s="441"/>
      <c r="G222" s="441"/>
      <c r="H222" s="441"/>
      <c r="I222" s="441"/>
      <c r="J222" s="441"/>
      <c r="K222" s="441"/>
      <c r="L222" s="441"/>
      <c r="M222" s="441"/>
      <c r="N222" s="441"/>
      <c r="O222" s="441"/>
      <c r="P222" s="441"/>
      <c r="Q222" s="444"/>
    </row>
    <row r="223" spans="1:17" ht="12.75" customHeight="1" thickBot="1">
      <c r="A223" s="445"/>
      <c r="B223" s="446"/>
      <c r="C223" s="446"/>
      <c r="D223" s="446"/>
      <c r="E223" s="446"/>
      <c r="F223" s="446"/>
      <c r="G223" s="446"/>
      <c r="H223" s="446"/>
      <c r="I223" s="446"/>
      <c r="J223" s="446"/>
      <c r="K223" s="446"/>
      <c r="L223" s="446"/>
      <c r="M223" s="446"/>
      <c r="N223" s="446"/>
      <c r="O223" s="446"/>
      <c r="P223" s="446"/>
      <c r="Q223" s="447"/>
    </row>
    <row r="224" spans="1:17" ht="12.75" customHeight="1">
      <c r="A224" s="448" t="s">
        <v>4</v>
      </c>
      <c r="B224" s="449"/>
      <c r="C224" s="449"/>
      <c r="D224" s="412" t="s">
        <v>30</v>
      </c>
      <c r="E224" s="412" t="s">
        <v>31</v>
      </c>
      <c r="F224" s="412" t="s">
        <v>5</v>
      </c>
      <c r="G224" s="412" t="s">
        <v>6</v>
      </c>
      <c r="H224" s="412" t="s">
        <v>7</v>
      </c>
      <c r="I224" s="412" t="s">
        <v>8</v>
      </c>
      <c r="J224" s="412" t="s">
        <v>9</v>
      </c>
      <c r="K224" s="412"/>
      <c r="L224" s="434" t="s">
        <v>10</v>
      </c>
      <c r="M224" s="434"/>
      <c r="N224" s="434" t="s">
        <v>11</v>
      </c>
      <c r="O224" s="434"/>
      <c r="P224" s="434" t="s">
        <v>12</v>
      </c>
      <c r="Q224" s="436"/>
    </row>
    <row r="225" spans="1:17" ht="12.75" customHeight="1" thickBot="1">
      <c r="A225" s="450"/>
      <c r="B225" s="451"/>
      <c r="C225" s="451"/>
      <c r="D225" s="413"/>
      <c r="E225" s="413"/>
      <c r="F225" s="413"/>
      <c r="G225" s="413"/>
      <c r="H225" s="413"/>
      <c r="I225" s="413"/>
      <c r="J225" s="413"/>
      <c r="K225" s="413"/>
      <c r="L225" s="435"/>
      <c r="M225" s="435"/>
      <c r="N225" s="435"/>
      <c r="O225" s="435"/>
      <c r="P225" s="435"/>
      <c r="Q225" s="437"/>
    </row>
    <row r="226" spans="1:17" ht="12.75" customHeight="1" thickBot="1">
      <c r="A226" s="389" t="s">
        <v>18</v>
      </c>
      <c r="B226" s="390"/>
      <c r="C226" s="390"/>
      <c r="D226" s="390"/>
      <c r="E226" s="390"/>
      <c r="F226" s="390"/>
      <c r="G226" s="390"/>
      <c r="H226" s="390"/>
      <c r="I226" s="390"/>
      <c r="J226" s="390"/>
      <c r="K226" s="390"/>
      <c r="L226" s="390"/>
      <c r="M226" s="390"/>
      <c r="N226" s="390"/>
      <c r="O226" s="391"/>
      <c r="P226" s="438"/>
      <c r="Q226" s="439"/>
    </row>
    <row r="227" spans="1:17" ht="12.75" customHeight="1">
      <c r="A227" s="160" t="s">
        <v>81</v>
      </c>
      <c r="B227" s="45" t="str">
        <f>IF(A227="","","～")</f>
        <v>～</v>
      </c>
      <c r="C227" s="160" t="s">
        <v>20</v>
      </c>
      <c r="D227" s="81">
        <v>8</v>
      </c>
      <c r="E227" s="6">
        <f>IF(A227="","",ROUND(D227/60,2))</f>
        <v>0.13</v>
      </c>
      <c r="F227" s="5">
        <v>13</v>
      </c>
      <c r="G227" s="10">
        <f>IF(F227="","",ROUND(D227/1000/60/((F227/1000)^2*PI()/4),2))</f>
        <v>1</v>
      </c>
      <c r="H227" s="10">
        <f>IF(I227="","",ROUND(J227/I227*1000,0))</f>
        <v>112</v>
      </c>
      <c r="I227" s="5">
        <v>3.5</v>
      </c>
      <c r="J227" s="297">
        <f>IF(F227="","",ROUND(IF(F227&lt;=50,(0.0126+((0.01739-0.1087*(F227/1000))/(G227)^(1/2)))*(I227/(F227/1000))*(G227^2/(2*9.8)),10.666*$L$190^(-1.85)*(F227/1000)^(-4.87)*(D227/(1000*60))^1.85*I227),3))</f>
        <v>0.39300000000000002</v>
      </c>
      <c r="K227" s="297"/>
      <c r="L227" s="424">
        <v>1.5</v>
      </c>
      <c r="M227" s="424"/>
      <c r="N227" s="424">
        <v>3</v>
      </c>
      <c r="O227" s="424"/>
      <c r="P227" s="431">
        <f>IF(A227="","",J227+L227+N227)</f>
        <v>4.8929999999999998</v>
      </c>
      <c r="Q227" s="432"/>
    </row>
    <row r="228" spans="1:17" ht="12.75" customHeight="1">
      <c r="A228" s="163"/>
      <c r="B228" s="160" t="str">
        <f t="shared" ref="B228:B230" si="7">IF(A228="","","～")</f>
        <v/>
      </c>
      <c r="C228" s="164"/>
      <c r="D228" s="6" t="str">
        <f>IF(A228="","",$D226)</f>
        <v/>
      </c>
      <c r="E228" s="6" t="str">
        <f t="shared" ref="E228:E230" si="8">IF(A228="","",ROUND(D228/60,2))</f>
        <v/>
      </c>
      <c r="F228" s="5"/>
      <c r="G228" s="10" t="str">
        <f>IF(F228="","",ROUND(D228/1000/60/((F228/1000)^2*PI()/4),2))</f>
        <v/>
      </c>
      <c r="H228" s="10" t="str">
        <f t="shared" ref="H228:H230" si="9">IF(I228="","",ROUND(J228/I228*1000,0))</f>
        <v/>
      </c>
      <c r="I228" s="5"/>
      <c r="J228" s="297" t="str">
        <f>IF(F228="","",ROUND(IF(F228&lt;=50,(0.0126+((0.01739-0.1087*(F228/1000))/(G228)^(1/2)))*(I228/(F228/1000))*(G228^2/(2*9.8)),10.666*$L$190^(-1.85)*(F228/1000)^(-4.87)*(D228/(1000*60))^1.85*I228),3))</f>
        <v/>
      </c>
      <c r="K228" s="297"/>
      <c r="L228" s="424"/>
      <c r="M228" s="424"/>
      <c r="N228" s="424"/>
      <c r="O228" s="424"/>
      <c r="P228" s="433" t="str">
        <f>IF(A228="","",J228+L228+N228)</f>
        <v/>
      </c>
      <c r="Q228" s="300"/>
    </row>
    <row r="229" spans="1:17" ht="12.75" customHeight="1">
      <c r="A229" s="163"/>
      <c r="B229" s="160" t="str">
        <f t="shared" si="7"/>
        <v/>
      </c>
      <c r="C229" s="164"/>
      <c r="D229" s="6" t="str">
        <f>IF(A229="","",$D227)</f>
        <v/>
      </c>
      <c r="E229" s="6" t="str">
        <f t="shared" si="8"/>
        <v/>
      </c>
      <c r="F229" s="5"/>
      <c r="G229" s="10" t="str">
        <f>IF(F229="","",ROUND(D229/1000/60/((F229/1000)^2*PI()/4),2))</f>
        <v/>
      </c>
      <c r="H229" s="10" t="str">
        <f t="shared" si="9"/>
        <v/>
      </c>
      <c r="I229" s="5"/>
      <c r="J229" s="297" t="str">
        <f>IF(F229="","",ROUND(IF(F229&lt;=50,(0.0126+((0.01739-0.1087*(F229/1000))/(G229)^(1/2)))*(I229/(F229/1000))*(G229^2/(2*9.8)),10.666*$L$190^(-1.85)*(F229/1000)^(-4.87)*(D229/(1000*60))^1.85*I229),3))</f>
        <v/>
      </c>
      <c r="K229" s="297"/>
      <c r="L229" s="424"/>
      <c r="M229" s="424"/>
      <c r="N229" s="424"/>
      <c r="O229" s="424"/>
      <c r="P229" s="433" t="str">
        <f>IF(A229="","",J229+L229+N229)</f>
        <v/>
      </c>
      <c r="Q229" s="300"/>
    </row>
    <row r="230" spans="1:17" ht="12.75" customHeight="1">
      <c r="A230" s="163"/>
      <c r="B230" s="160" t="str">
        <f t="shared" si="7"/>
        <v/>
      </c>
      <c r="C230" s="164"/>
      <c r="D230" s="6" t="str">
        <f>IF(A230="","",#REF!)</f>
        <v/>
      </c>
      <c r="E230" s="6" t="str">
        <f t="shared" si="8"/>
        <v/>
      </c>
      <c r="F230" s="5"/>
      <c r="G230" s="10" t="str">
        <f>IF(F230="","",ROUND(D230/1000/60/((F230/1000)^2*PI()/4),2))</f>
        <v/>
      </c>
      <c r="H230" s="10" t="str">
        <f t="shared" si="9"/>
        <v/>
      </c>
      <c r="I230" s="5"/>
      <c r="J230" s="297" t="str">
        <f>IF(F230="","",ROUND(IF(F230&lt;=50,(0.0126+((0.01739-0.1087*(F230/1000))/(G230)^(1/2)))*(I230/(F230/1000))*(G230^2/(2*9.8)),10.666*$L$194^(-1.85)*(F230/1000)^(-4.87)*(D230/(1000*60))^1.85*I230),3))</f>
        <v/>
      </c>
      <c r="K230" s="297"/>
      <c r="L230" s="424"/>
      <c r="M230" s="424"/>
      <c r="N230" s="424"/>
      <c r="O230" s="424"/>
      <c r="P230" s="299" t="str">
        <f t="shared" ref="P230" si="10">IF(A230="","",J230+L230+N230)</f>
        <v/>
      </c>
      <c r="Q230" s="300"/>
    </row>
    <row r="231" spans="1:17" ht="12.75" customHeight="1" thickBot="1">
      <c r="A231" s="425" t="s">
        <v>13</v>
      </c>
      <c r="B231" s="426"/>
      <c r="C231" s="426"/>
      <c r="D231" s="48">
        <f>D227</f>
        <v>8</v>
      </c>
      <c r="E231" s="48"/>
      <c r="F231" s="48"/>
      <c r="G231" s="48"/>
      <c r="H231" s="48"/>
      <c r="I231" s="48">
        <f>SUM(I227:I230)</f>
        <v>3.5</v>
      </c>
      <c r="J231" s="427">
        <f>SUM(J227:K230)</f>
        <v>0.39300000000000002</v>
      </c>
      <c r="K231" s="428"/>
      <c r="L231" s="427">
        <f>SUM(L227:M230)</f>
        <v>1.5</v>
      </c>
      <c r="M231" s="428"/>
      <c r="N231" s="427">
        <f>SUM(N227:O230)</f>
        <v>3</v>
      </c>
      <c r="O231" s="428"/>
      <c r="P231" s="429">
        <f>SUM(P226:Q230)</f>
        <v>4.8929999999999998</v>
      </c>
      <c r="Q231" s="430"/>
    </row>
    <row r="232" spans="1:17" ht="12.75" customHeight="1">
      <c r="A232" s="406" t="s">
        <v>14</v>
      </c>
      <c r="B232" s="407"/>
      <c r="C232" s="408"/>
      <c r="D232" s="412" t="s">
        <v>30</v>
      </c>
      <c r="E232" s="412" t="s">
        <v>31</v>
      </c>
      <c r="F232" s="414" t="s">
        <v>5</v>
      </c>
      <c r="G232" s="416" t="s">
        <v>6</v>
      </c>
      <c r="H232" s="418"/>
      <c r="I232" s="419"/>
      <c r="J232" s="385" t="s">
        <v>44</v>
      </c>
      <c r="K232" s="386"/>
      <c r="L232" s="389"/>
      <c r="M232" s="390"/>
      <c r="N232" s="390"/>
      <c r="O232" s="390"/>
      <c r="P232" s="390"/>
      <c r="Q232" s="391"/>
    </row>
    <row r="233" spans="1:17" ht="12.75" customHeight="1" thickBot="1">
      <c r="A233" s="409"/>
      <c r="B233" s="410"/>
      <c r="C233" s="411"/>
      <c r="D233" s="413"/>
      <c r="E233" s="413"/>
      <c r="F233" s="415"/>
      <c r="G233" s="417"/>
      <c r="H233" s="420"/>
      <c r="I233" s="421"/>
      <c r="J233" s="387"/>
      <c r="K233" s="388"/>
      <c r="L233" s="392"/>
      <c r="M233" s="393"/>
      <c r="N233" s="393"/>
      <c r="O233" s="393"/>
      <c r="P233" s="393"/>
      <c r="Q233" s="394"/>
    </row>
    <row r="234" spans="1:17" ht="12.75" customHeight="1">
      <c r="A234" s="398"/>
      <c r="B234" s="399"/>
      <c r="C234" s="399"/>
      <c r="D234" s="8" t="str">
        <f>IF(A234="","",D227)</f>
        <v/>
      </c>
      <c r="E234" s="8" t="str">
        <f t="shared" ref="E234:E237" si="11">IF(A234="","",ROUND(D234/60,2))</f>
        <v/>
      </c>
      <c r="F234" s="7"/>
      <c r="G234" s="12" t="str">
        <f>IF(F234="","",ROUND(D234/1000/60/((F234/1000)^2*PI()/4),2))</f>
        <v/>
      </c>
      <c r="H234" s="420"/>
      <c r="I234" s="421"/>
      <c r="J234" s="400"/>
      <c r="K234" s="401"/>
      <c r="L234" s="392"/>
      <c r="M234" s="393"/>
      <c r="N234" s="393"/>
      <c r="O234" s="393"/>
      <c r="P234" s="393"/>
      <c r="Q234" s="394"/>
    </row>
    <row r="235" spans="1:17" ht="12.75" customHeight="1">
      <c r="A235" s="402"/>
      <c r="B235" s="403"/>
      <c r="C235" s="403"/>
      <c r="D235" s="6" t="str">
        <f>IF(A235="","",D227)</f>
        <v/>
      </c>
      <c r="E235" s="6" t="str">
        <f t="shared" si="11"/>
        <v/>
      </c>
      <c r="F235" s="5"/>
      <c r="G235" s="13" t="str">
        <f>IF(F235="","",ROUND(D235/1000/60/((F235/1000)^2*PI()/4),2))</f>
        <v/>
      </c>
      <c r="H235" s="420"/>
      <c r="I235" s="421"/>
      <c r="J235" s="404"/>
      <c r="K235" s="405"/>
      <c r="L235" s="392"/>
      <c r="M235" s="393"/>
      <c r="N235" s="393"/>
      <c r="O235" s="393"/>
      <c r="P235" s="393"/>
      <c r="Q235" s="394"/>
    </row>
    <row r="236" spans="1:17" ht="12.75" customHeight="1">
      <c r="A236" s="402"/>
      <c r="B236" s="403"/>
      <c r="C236" s="403"/>
      <c r="D236" s="6" t="str">
        <f>IF(A236="","",D227)</f>
        <v/>
      </c>
      <c r="E236" s="6" t="str">
        <f t="shared" si="11"/>
        <v/>
      </c>
      <c r="F236" s="5"/>
      <c r="G236" s="13" t="str">
        <f>IF(F236="","",ROUND(D236/1000/60/((F236/1000)^2*PI()/4),2))</f>
        <v/>
      </c>
      <c r="H236" s="420"/>
      <c r="I236" s="421"/>
      <c r="J236" s="404"/>
      <c r="K236" s="405"/>
      <c r="L236" s="392"/>
      <c r="M236" s="393"/>
      <c r="N236" s="393"/>
      <c r="O236" s="393"/>
      <c r="P236" s="393"/>
      <c r="Q236" s="394"/>
    </row>
    <row r="237" spans="1:17" ht="12.75" customHeight="1" thickBot="1">
      <c r="A237" s="402"/>
      <c r="B237" s="403"/>
      <c r="C237" s="403"/>
      <c r="D237" s="6" t="str">
        <f>IF(A237="","",D227)</f>
        <v/>
      </c>
      <c r="E237" s="6" t="str">
        <f t="shared" si="11"/>
        <v/>
      </c>
      <c r="F237" s="5"/>
      <c r="G237" s="13" t="str">
        <f>IF(F237="","",ROUND(D237/1000/60/((F237/1000)^2*PI()/4),2))</f>
        <v/>
      </c>
      <c r="H237" s="422"/>
      <c r="I237" s="423"/>
      <c r="J237" s="404"/>
      <c r="K237" s="405"/>
      <c r="L237" s="392"/>
      <c r="M237" s="393"/>
      <c r="N237" s="393"/>
      <c r="O237" s="393"/>
      <c r="P237" s="393"/>
      <c r="Q237" s="394"/>
    </row>
    <row r="238" spans="1:17" ht="12.75" customHeight="1" thickBot="1">
      <c r="A238" s="363" t="s">
        <v>13</v>
      </c>
      <c r="B238" s="364"/>
      <c r="C238" s="364"/>
      <c r="D238" s="364"/>
      <c r="E238" s="364"/>
      <c r="F238" s="364"/>
      <c r="G238" s="364"/>
      <c r="H238" s="364"/>
      <c r="I238" s="365"/>
      <c r="J238" s="366">
        <f>SUM(J234:J237)</f>
        <v>0</v>
      </c>
      <c r="K238" s="367"/>
      <c r="L238" s="395"/>
      <c r="M238" s="396"/>
      <c r="N238" s="396"/>
      <c r="O238" s="396"/>
      <c r="P238" s="396"/>
      <c r="Q238" s="397"/>
    </row>
    <row r="239" spans="1:17" ht="12.75" customHeight="1" thickBot="1">
      <c r="A239" s="368" t="s">
        <v>17</v>
      </c>
      <c r="B239" s="369"/>
      <c r="C239" s="369"/>
      <c r="D239" s="369"/>
      <c r="E239" s="369"/>
      <c r="F239" s="369"/>
      <c r="G239" s="369"/>
      <c r="H239" s="369"/>
      <c r="I239" s="370"/>
      <c r="J239" s="371" t="str">
        <f>IF(D220="","","給水系統  "&amp;D220&amp;E220&amp;F220)</f>
        <v>給水系統  ②～Ａ</v>
      </c>
      <c r="K239" s="371"/>
      <c r="L239" s="371"/>
      <c r="M239" s="371"/>
      <c r="N239" s="372"/>
      <c r="O239" s="373">
        <f>P231+J238</f>
        <v>4.8929999999999998</v>
      </c>
      <c r="P239" s="374"/>
      <c r="Q239" s="375"/>
    </row>
    <row r="240" spans="1:17" ht="12.75" customHeight="1">
      <c r="A240" s="376" t="s">
        <v>84</v>
      </c>
      <c r="B240" s="377"/>
      <c r="C240" s="377"/>
      <c r="D240" s="377"/>
      <c r="E240" s="377"/>
      <c r="F240" s="377"/>
      <c r="G240" s="377"/>
      <c r="H240" s="377"/>
      <c r="I240" s="377"/>
      <c r="J240" s="377"/>
      <c r="K240" s="377"/>
      <c r="L240" s="377"/>
      <c r="M240" s="377"/>
      <c r="N240" s="377"/>
      <c r="O240" s="377"/>
      <c r="P240" s="377"/>
      <c r="Q240" s="378"/>
    </row>
    <row r="241" spans="1:17" ht="12.75" customHeight="1">
      <c r="A241" s="379"/>
      <c r="B241" s="380"/>
      <c r="C241" s="380"/>
      <c r="D241" s="380"/>
      <c r="E241" s="380"/>
      <c r="F241" s="380"/>
      <c r="G241" s="380"/>
      <c r="H241" s="380"/>
      <c r="I241" s="380"/>
      <c r="J241" s="380"/>
      <c r="K241" s="380"/>
      <c r="L241" s="380"/>
      <c r="M241" s="380"/>
      <c r="N241" s="380"/>
      <c r="O241" s="380"/>
      <c r="P241" s="380"/>
      <c r="Q241" s="381"/>
    </row>
    <row r="242" spans="1:17" ht="12.75" customHeight="1" thickBot="1">
      <c r="A242" s="382"/>
      <c r="B242" s="383"/>
      <c r="C242" s="383"/>
      <c r="D242" s="383"/>
      <c r="E242" s="383"/>
      <c r="F242" s="383"/>
      <c r="G242" s="383"/>
      <c r="H242" s="383"/>
      <c r="I242" s="383"/>
      <c r="J242" s="383"/>
      <c r="K242" s="383"/>
      <c r="L242" s="383"/>
      <c r="M242" s="383"/>
      <c r="N242" s="383"/>
      <c r="O242" s="383"/>
      <c r="P242" s="383"/>
      <c r="Q242" s="384"/>
    </row>
    <row r="243" spans="1:17" ht="12.75" customHeight="1">
      <c r="A243" s="264" t="s">
        <v>19</v>
      </c>
      <c r="B243" s="265"/>
      <c r="C243" s="265"/>
      <c r="D243" s="265"/>
      <c r="E243" s="265"/>
      <c r="F243" s="266"/>
      <c r="G243" s="78"/>
      <c r="H243" s="79"/>
      <c r="I243" s="9"/>
      <c r="J243" s="9"/>
    </row>
    <row r="244" spans="1:17" ht="12.75" customHeight="1" thickBot="1">
      <c r="A244" s="267" t="s">
        <v>21</v>
      </c>
      <c r="B244" s="268"/>
      <c r="C244" s="268"/>
      <c r="D244" s="54" t="s">
        <v>92</v>
      </c>
      <c r="E244" s="74" t="str">
        <f>IF(D244="","","～")</f>
        <v>～</v>
      </c>
      <c r="F244" s="80" t="s">
        <v>94</v>
      </c>
      <c r="G244" s="162"/>
      <c r="H244" s="165"/>
      <c r="J244" s="269" t="s">
        <v>3</v>
      </c>
      <c r="K244" s="269"/>
      <c r="L244" s="153">
        <v>110</v>
      </c>
    </row>
    <row r="245" spans="1:17" ht="12.75" customHeight="1">
      <c r="A245" s="440" t="s">
        <v>121</v>
      </c>
      <c r="B245" s="441"/>
      <c r="C245" s="441"/>
      <c r="D245" s="441"/>
      <c r="E245" s="441"/>
      <c r="F245" s="441"/>
      <c r="G245" s="442"/>
      <c r="H245" s="442"/>
      <c r="I245" s="442"/>
      <c r="J245" s="442"/>
      <c r="K245" s="442"/>
      <c r="L245" s="442"/>
      <c r="M245" s="442"/>
      <c r="N245" s="442"/>
      <c r="O245" s="442"/>
      <c r="P245" s="442"/>
      <c r="Q245" s="443"/>
    </row>
    <row r="246" spans="1:17" ht="12.75" customHeight="1">
      <c r="A246" s="440"/>
      <c r="B246" s="441"/>
      <c r="C246" s="441"/>
      <c r="D246" s="441"/>
      <c r="E246" s="441"/>
      <c r="F246" s="441"/>
      <c r="G246" s="441"/>
      <c r="H246" s="441"/>
      <c r="I246" s="441"/>
      <c r="J246" s="441"/>
      <c r="K246" s="441"/>
      <c r="L246" s="441"/>
      <c r="M246" s="441"/>
      <c r="N246" s="441"/>
      <c r="O246" s="441"/>
      <c r="P246" s="441"/>
      <c r="Q246" s="444"/>
    </row>
    <row r="247" spans="1:17" ht="12.75" customHeight="1" thickBot="1">
      <c r="A247" s="445"/>
      <c r="B247" s="446"/>
      <c r="C247" s="446"/>
      <c r="D247" s="446"/>
      <c r="E247" s="446"/>
      <c r="F247" s="446"/>
      <c r="G247" s="446"/>
      <c r="H247" s="446"/>
      <c r="I247" s="446"/>
      <c r="J247" s="446"/>
      <c r="K247" s="446"/>
      <c r="L247" s="446"/>
      <c r="M247" s="446"/>
      <c r="N247" s="446"/>
      <c r="O247" s="446"/>
      <c r="P247" s="446"/>
      <c r="Q247" s="447"/>
    </row>
    <row r="248" spans="1:17" ht="12.75" customHeight="1">
      <c r="A248" s="448" t="s">
        <v>4</v>
      </c>
      <c r="B248" s="449"/>
      <c r="C248" s="449"/>
      <c r="D248" s="412" t="s">
        <v>30</v>
      </c>
      <c r="E248" s="412" t="s">
        <v>31</v>
      </c>
      <c r="F248" s="412" t="s">
        <v>5</v>
      </c>
      <c r="G248" s="412" t="s">
        <v>6</v>
      </c>
      <c r="H248" s="412" t="s">
        <v>7</v>
      </c>
      <c r="I248" s="412" t="s">
        <v>8</v>
      </c>
      <c r="J248" s="412" t="s">
        <v>9</v>
      </c>
      <c r="K248" s="412"/>
      <c r="L248" s="434" t="s">
        <v>10</v>
      </c>
      <c r="M248" s="434"/>
      <c r="N248" s="434" t="s">
        <v>11</v>
      </c>
      <c r="O248" s="434"/>
      <c r="P248" s="434" t="s">
        <v>12</v>
      </c>
      <c r="Q248" s="436"/>
    </row>
    <row r="249" spans="1:17" ht="12.75" customHeight="1" thickBot="1">
      <c r="A249" s="450"/>
      <c r="B249" s="451"/>
      <c r="C249" s="451"/>
      <c r="D249" s="413"/>
      <c r="E249" s="413"/>
      <c r="F249" s="413"/>
      <c r="G249" s="413"/>
      <c r="H249" s="413"/>
      <c r="I249" s="413"/>
      <c r="J249" s="413"/>
      <c r="K249" s="413"/>
      <c r="L249" s="435"/>
      <c r="M249" s="435"/>
      <c r="N249" s="435"/>
      <c r="O249" s="435"/>
      <c r="P249" s="435"/>
      <c r="Q249" s="437"/>
    </row>
    <row r="250" spans="1:17" ht="12.75" customHeight="1" thickBot="1">
      <c r="A250" s="389" t="s">
        <v>18</v>
      </c>
      <c r="B250" s="390"/>
      <c r="C250" s="390"/>
      <c r="D250" s="390"/>
      <c r="E250" s="390"/>
      <c r="F250" s="390"/>
      <c r="G250" s="390"/>
      <c r="H250" s="390"/>
      <c r="I250" s="390"/>
      <c r="J250" s="390"/>
      <c r="K250" s="390"/>
      <c r="L250" s="390"/>
      <c r="M250" s="390"/>
      <c r="N250" s="390"/>
      <c r="O250" s="391"/>
      <c r="P250" s="438">
        <v>5.4160000000000004</v>
      </c>
      <c r="Q250" s="439"/>
    </row>
    <row r="251" spans="1:17" ht="12.75" customHeight="1">
      <c r="A251" s="160" t="s">
        <v>92</v>
      </c>
      <c r="B251" s="45" t="str">
        <f>IF(A251="","","～")</f>
        <v>～</v>
      </c>
      <c r="C251" s="160" t="s">
        <v>94</v>
      </c>
      <c r="D251" s="95">
        <v>14</v>
      </c>
      <c r="E251" s="6">
        <f>IF(A251="","",ROUND(D251/60,2))</f>
        <v>0.23</v>
      </c>
      <c r="F251" s="5">
        <v>20</v>
      </c>
      <c r="G251" s="10">
        <f>IF(F251="","",ROUND(D251/1000/60/((F251/1000)^2*PI()/4),2))</f>
        <v>0.74</v>
      </c>
      <c r="H251" s="10">
        <f>IF(I251="","",ROUND(J251/I251*1000,0))</f>
        <v>42</v>
      </c>
      <c r="I251" s="5">
        <v>6.5</v>
      </c>
      <c r="J251" s="297">
        <f>IF(F251="","",ROUND(IF(F251&lt;=50,(0.0126+((0.01739-0.1087*(F251/1000))/(G251)^(1/2)))*(I251/(F251/1000))*(G251^2/(2*9.8)),10.666*$L$190^(-1.85)*(F251/1000)^(-4.87)*(D251/(1000*60))^1.85*I251),3))</f>
        <v>0.27500000000000002</v>
      </c>
      <c r="K251" s="297"/>
      <c r="L251" s="424">
        <v>3.5</v>
      </c>
      <c r="M251" s="424"/>
      <c r="N251" s="424"/>
      <c r="O251" s="424"/>
      <c r="P251" s="431">
        <f>IF(A251="","",J251+L251+N251)</f>
        <v>3.7749999999999999</v>
      </c>
      <c r="Q251" s="432"/>
    </row>
    <row r="252" spans="1:17" ht="12.75" customHeight="1">
      <c r="A252" s="163"/>
      <c r="B252" s="160" t="str">
        <f t="shared" ref="B252:B254" si="12">IF(A252="","","～")</f>
        <v/>
      </c>
      <c r="C252" s="164"/>
      <c r="D252" s="6" t="str">
        <f>IF(A252="","",$D251)</f>
        <v/>
      </c>
      <c r="E252" s="6" t="str">
        <f t="shared" ref="E252:E254" si="13">IF(A252="","",ROUND(D252/60,2))</f>
        <v/>
      </c>
      <c r="F252" s="5"/>
      <c r="G252" s="10" t="str">
        <f>IF(F252="","",ROUND(D252/1000/60/((F252/1000)^2*PI()/4),2))</f>
        <v/>
      </c>
      <c r="H252" s="10" t="str">
        <f t="shared" ref="H252:H254" si="14">IF(I252="","",ROUND(J252/I252*1000,0))</f>
        <v/>
      </c>
      <c r="I252" s="5"/>
      <c r="J252" s="297" t="str">
        <f>IF(F252="","",ROUND(IF(F252&lt;=50,(0.0126+((0.01739-0.1087*(F252/1000))/(G252)^(1/2)))*(I252/(F252/1000))*(G252^2/(2*9.8)),10.666*$L$190^(-1.85)*(F252/1000)^(-4.87)*(D252/(1000*60))^1.85*I252),3))</f>
        <v/>
      </c>
      <c r="K252" s="297"/>
      <c r="L252" s="424"/>
      <c r="M252" s="424"/>
      <c r="N252" s="424"/>
      <c r="O252" s="424"/>
      <c r="P252" s="433" t="str">
        <f>IF(A252="","",J252+L252+N252)</f>
        <v/>
      </c>
      <c r="Q252" s="300"/>
    </row>
    <row r="253" spans="1:17" ht="12.75" customHeight="1">
      <c r="A253" s="163"/>
      <c r="B253" s="160" t="str">
        <f t="shared" si="12"/>
        <v/>
      </c>
      <c r="C253" s="164"/>
      <c r="D253" s="6" t="str">
        <f>IF(A253="","",#REF!)</f>
        <v/>
      </c>
      <c r="E253" s="6" t="str">
        <f t="shared" si="13"/>
        <v/>
      </c>
      <c r="F253" s="5"/>
      <c r="G253" s="10" t="str">
        <f t="shared" ref="G253:G254" si="15">IF(F253="","",ROUND(D253/1000/60/((F253/1000)^2*PI()/4),2))</f>
        <v/>
      </c>
      <c r="H253" s="10" t="str">
        <f t="shared" si="14"/>
        <v/>
      </c>
      <c r="I253" s="5"/>
      <c r="J253" s="297" t="str">
        <f t="shared" ref="J253:J254" si="16">IF(F253="","",ROUND(IF(F253&lt;=50,(0.0126+((0.01739-0.1087*(F253/1000))/(G253)^(1/2)))*(I253/(F253/1000))*(G253^2/(2*9.8)),10.666*$L$190^(-1.85)*(F253/1000)^(-4.87)*(D253/(1000*60))^1.85*I253),3))</f>
        <v/>
      </c>
      <c r="K253" s="297"/>
      <c r="L253" s="424"/>
      <c r="M253" s="424"/>
      <c r="N253" s="424"/>
      <c r="O253" s="424"/>
      <c r="P253" s="433" t="str">
        <f t="shared" ref="P253:P254" si="17">IF(A253="","",J253+L253+N253)</f>
        <v/>
      </c>
      <c r="Q253" s="300"/>
    </row>
    <row r="254" spans="1:17" ht="12.75" customHeight="1">
      <c r="A254" s="163"/>
      <c r="B254" s="160" t="str">
        <f t="shared" si="12"/>
        <v/>
      </c>
      <c r="C254" s="164"/>
      <c r="D254" s="6" t="str">
        <f>IF(A254="","",#REF!)</f>
        <v/>
      </c>
      <c r="E254" s="6" t="str">
        <f t="shared" si="13"/>
        <v/>
      </c>
      <c r="F254" s="5"/>
      <c r="G254" s="10" t="str">
        <f t="shared" si="15"/>
        <v/>
      </c>
      <c r="H254" s="10" t="str">
        <f t="shared" si="14"/>
        <v/>
      </c>
      <c r="I254" s="5"/>
      <c r="J254" s="297" t="str">
        <f t="shared" si="16"/>
        <v/>
      </c>
      <c r="K254" s="297"/>
      <c r="L254" s="424"/>
      <c r="M254" s="424"/>
      <c r="N254" s="424"/>
      <c r="O254" s="424"/>
      <c r="P254" s="433" t="str">
        <f t="shared" si="17"/>
        <v/>
      </c>
      <c r="Q254" s="300"/>
    </row>
    <row r="255" spans="1:17" ht="12.75" customHeight="1" thickBot="1">
      <c r="A255" s="425" t="s">
        <v>13</v>
      </c>
      <c r="B255" s="426"/>
      <c r="C255" s="426"/>
      <c r="D255" s="48">
        <f>D251</f>
        <v>14</v>
      </c>
      <c r="E255" s="48"/>
      <c r="F255" s="48"/>
      <c r="G255" s="48"/>
      <c r="H255" s="48"/>
      <c r="I255" s="48">
        <f>SUM(I251:I254)</f>
        <v>6.5</v>
      </c>
      <c r="J255" s="427">
        <f>SUM(J251:K254)</f>
        <v>0.27500000000000002</v>
      </c>
      <c r="K255" s="428"/>
      <c r="L255" s="427">
        <f>SUM(L251:M254)</f>
        <v>3.5</v>
      </c>
      <c r="M255" s="428"/>
      <c r="N255" s="427">
        <f>SUM(N251:O254)</f>
        <v>0</v>
      </c>
      <c r="O255" s="428"/>
      <c r="P255" s="429">
        <f>SUM(P250:Q254)</f>
        <v>9.1910000000000007</v>
      </c>
      <c r="Q255" s="430"/>
    </row>
    <row r="256" spans="1:17" ht="12.75" customHeight="1">
      <c r="A256" s="406" t="s">
        <v>14</v>
      </c>
      <c r="B256" s="407"/>
      <c r="C256" s="408"/>
      <c r="D256" s="412" t="s">
        <v>30</v>
      </c>
      <c r="E256" s="412" t="s">
        <v>31</v>
      </c>
      <c r="F256" s="414" t="s">
        <v>5</v>
      </c>
      <c r="G256" s="416" t="s">
        <v>6</v>
      </c>
      <c r="H256" s="418"/>
      <c r="I256" s="419"/>
      <c r="J256" s="385" t="s">
        <v>44</v>
      </c>
      <c r="K256" s="386"/>
      <c r="L256" s="389"/>
      <c r="M256" s="390"/>
      <c r="N256" s="390"/>
      <c r="O256" s="390"/>
      <c r="P256" s="390"/>
      <c r="Q256" s="391"/>
    </row>
    <row r="257" spans="1:17" ht="12.75" customHeight="1" thickBot="1">
      <c r="A257" s="409"/>
      <c r="B257" s="410"/>
      <c r="C257" s="411"/>
      <c r="D257" s="413"/>
      <c r="E257" s="413"/>
      <c r="F257" s="415"/>
      <c r="G257" s="417"/>
      <c r="H257" s="420"/>
      <c r="I257" s="421"/>
      <c r="J257" s="387"/>
      <c r="K257" s="388"/>
      <c r="L257" s="392"/>
      <c r="M257" s="393"/>
      <c r="N257" s="393"/>
      <c r="O257" s="393"/>
      <c r="P257" s="393"/>
      <c r="Q257" s="394"/>
    </row>
    <row r="258" spans="1:17" ht="12.75" customHeight="1">
      <c r="A258" s="398"/>
      <c r="B258" s="399"/>
      <c r="C258" s="399"/>
      <c r="D258" s="8" t="str">
        <f>IF(A258="","",D251)</f>
        <v/>
      </c>
      <c r="E258" s="8" t="str">
        <f t="shared" ref="E258:E261" si="18">IF(A258="","",ROUND(D258/60,2))</f>
        <v/>
      </c>
      <c r="F258" s="7"/>
      <c r="G258" s="12" t="str">
        <f>IF(F258="","",ROUND(D258/1000/60/((F258/1000)^2*PI()/4),2))</f>
        <v/>
      </c>
      <c r="H258" s="420"/>
      <c r="I258" s="421"/>
      <c r="J258" s="400"/>
      <c r="K258" s="401"/>
      <c r="L258" s="392"/>
      <c r="M258" s="393"/>
      <c r="N258" s="393"/>
      <c r="O258" s="393"/>
      <c r="P258" s="393"/>
      <c r="Q258" s="394"/>
    </row>
    <row r="259" spans="1:17" ht="12.75" customHeight="1">
      <c r="A259" s="402"/>
      <c r="B259" s="403"/>
      <c r="C259" s="403"/>
      <c r="D259" s="6" t="str">
        <f>IF(A259="","",D251)</f>
        <v/>
      </c>
      <c r="E259" s="6" t="str">
        <f t="shared" si="18"/>
        <v/>
      </c>
      <c r="F259" s="5"/>
      <c r="G259" s="13" t="str">
        <f>IF(F259="","",ROUND(D259/1000/60/((F259/1000)^2*PI()/4),2))</f>
        <v/>
      </c>
      <c r="H259" s="420"/>
      <c r="I259" s="421"/>
      <c r="J259" s="404"/>
      <c r="K259" s="405"/>
      <c r="L259" s="392"/>
      <c r="M259" s="393"/>
      <c r="N259" s="393"/>
      <c r="O259" s="393"/>
      <c r="P259" s="393"/>
      <c r="Q259" s="394"/>
    </row>
    <row r="260" spans="1:17" ht="12.75" customHeight="1">
      <c r="A260" s="402"/>
      <c r="B260" s="403"/>
      <c r="C260" s="403"/>
      <c r="D260" s="6" t="str">
        <f>IF(A260="","",D251)</f>
        <v/>
      </c>
      <c r="E260" s="6" t="str">
        <f t="shared" si="18"/>
        <v/>
      </c>
      <c r="F260" s="5"/>
      <c r="G260" s="13" t="str">
        <f>IF(F260="","",ROUND(D260/1000/60/((F260/1000)^2*PI()/4),2))</f>
        <v/>
      </c>
      <c r="H260" s="420"/>
      <c r="I260" s="421"/>
      <c r="J260" s="404"/>
      <c r="K260" s="405"/>
      <c r="L260" s="392"/>
      <c r="M260" s="393"/>
      <c r="N260" s="393"/>
      <c r="O260" s="393"/>
      <c r="P260" s="393"/>
      <c r="Q260" s="394"/>
    </row>
    <row r="261" spans="1:17" ht="12.75" customHeight="1" thickBot="1">
      <c r="A261" s="402"/>
      <c r="B261" s="403"/>
      <c r="C261" s="403"/>
      <c r="D261" s="6" t="str">
        <f>IF(A261="","",D251)</f>
        <v/>
      </c>
      <c r="E261" s="6" t="str">
        <f t="shared" si="18"/>
        <v/>
      </c>
      <c r="F261" s="5"/>
      <c r="G261" s="13" t="str">
        <f>IF(F261="","",ROUND(D261/1000/60/((F261/1000)^2*PI()/4),2))</f>
        <v/>
      </c>
      <c r="H261" s="422"/>
      <c r="I261" s="423"/>
      <c r="J261" s="404"/>
      <c r="K261" s="405"/>
      <c r="L261" s="392"/>
      <c r="M261" s="393"/>
      <c r="N261" s="393"/>
      <c r="O261" s="393"/>
      <c r="P261" s="393"/>
      <c r="Q261" s="394"/>
    </row>
    <row r="262" spans="1:17" ht="12.75" customHeight="1" thickBot="1">
      <c r="A262" s="363" t="s">
        <v>13</v>
      </c>
      <c r="B262" s="364"/>
      <c r="C262" s="364"/>
      <c r="D262" s="364"/>
      <c r="E262" s="364"/>
      <c r="F262" s="364"/>
      <c r="G262" s="364"/>
      <c r="H262" s="364"/>
      <c r="I262" s="365"/>
      <c r="J262" s="366">
        <f>SUM(J258:J261)</f>
        <v>0</v>
      </c>
      <c r="K262" s="367"/>
      <c r="L262" s="395"/>
      <c r="M262" s="396"/>
      <c r="N262" s="396"/>
      <c r="O262" s="396"/>
      <c r="P262" s="396"/>
      <c r="Q262" s="397"/>
    </row>
    <row r="263" spans="1:17" ht="12.75" customHeight="1" thickBot="1">
      <c r="A263" s="368" t="s">
        <v>17</v>
      </c>
      <c r="B263" s="369"/>
      <c r="C263" s="369"/>
      <c r="D263" s="369"/>
      <c r="E263" s="369"/>
      <c r="F263" s="369"/>
      <c r="G263" s="369"/>
      <c r="H263" s="369"/>
      <c r="I263" s="370"/>
      <c r="J263" s="371" t="str">
        <f>IF(D244="","","給水系統  "&amp;D244&amp;E244&amp;F244)</f>
        <v>給水系統  Ａ～Ｂ</v>
      </c>
      <c r="K263" s="371"/>
      <c r="L263" s="371"/>
      <c r="M263" s="371"/>
      <c r="N263" s="372"/>
      <c r="O263" s="373">
        <f>P255+J262</f>
        <v>9.1910000000000007</v>
      </c>
      <c r="P263" s="374"/>
      <c r="Q263" s="375"/>
    </row>
    <row r="264" spans="1:17" ht="12.75" customHeight="1">
      <c r="A264" s="376" t="s">
        <v>122</v>
      </c>
      <c r="B264" s="377"/>
      <c r="C264" s="377"/>
      <c r="D264" s="377"/>
      <c r="E264" s="377"/>
      <c r="F264" s="377"/>
      <c r="G264" s="377"/>
      <c r="H264" s="377"/>
      <c r="I264" s="377"/>
      <c r="J264" s="377"/>
      <c r="K264" s="377"/>
      <c r="L264" s="377"/>
      <c r="M264" s="377"/>
      <c r="N264" s="377"/>
      <c r="O264" s="377"/>
      <c r="P264" s="377"/>
      <c r="Q264" s="378"/>
    </row>
    <row r="265" spans="1:17" ht="12.75" customHeight="1">
      <c r="A265" s="379"/>
      <c r="B265" s="380"/>
      <c r="C265" s="380"/>
      <c r="D265" s="380"/>
      <c r="E265" s="380"/>
      <c r="F265" s="380"/>
      <c r="G265" s="380"/>
      <c r="H265" s="380"/>
      <c r="I265" s="380"/>
      <c r="J265" s="380"/>
      <c r="K265" s="380"/>
      <c r="L265" s="380"/>
      <c r="M265" s="380"/>
      <c r="N265" s="380"/>
      <c r="O265" s="380"/>
      <c r="P265" s="380"/>
      <c r="Q265" s="381"/>
    </row>
    <row r="266" spans="1:17" ht="12.75" customHeight="1" thickBot="1">
      <c r="A266" s="382"/>
      <c r="B266" s="383"/>
      <c r="C266" s="383"/>
      <c r="D266" s="383"/>
      <c r="E266" s="383"/>
      <c r="F266" s="383"/>
      <c r="G266" s="383"/>
      <c r="H266" s="383"/>
      <c r="I266" s="383"/>
      <c r="J266" s="383"/>
      <c r="K266" s="383"/>
      <c r="L266" s="383"/>
      <c r="M266" s="383"/>
      <c r="N266" s="383"/>
      <c r="O266" s="383"/>
      <c r="P266" s="383"/>
      <c r="Q266" s="384"/>
    </row>
    <row r="267" spans="1:17" s="94" customFormat="1" ht="12.75" customHeight="1">
      <c r="A267" s="18"/>
      <c r="B267" s="18"/>
      <c r="C267" s="18"/>
      <c r="D267" s="18"/>
      <c r="E267" s="18"/>
      <c r="F267" s="18"/>
      <c r="G267" s="18"/>
      <c r="H267" s="18"/>
      <c r="I267" s="18"/>
      <c r="J267" s="18"/>
      <c r="K267" s="18"/>
      <c r="L267" s="18"/>
      <c r="M267" s="18"/>
      <c r="N267" s="18"/>
      <c r="O267" s="18"/>
      <c r="P267" s="18"/>
      <c r="Q267" s="18"/>
    </row>
    <row r="268" spans="1:17" s="94" customFormat="1" ht="12.75" customHeight="1">
      <c r="A268" s="454" t="s">
        <v>98</v>
      </c>
      <c r="B268" s="454"/>
      <c r="C268" s="454"/>
      <c r="D268" s="454"/>
      <c r="E268" s="454"/>
      <c r="F268" s="454"/>
      <c r="G268" s="454"/>
      <c r="H268" s="454"/>
      <c r="I268" s="454"/>
      <c r="J268" s="454"/>
      <c r="K268" s="454"/>
      <c r="L268" s="454"/>
      <c r="M268" s="454"/>
      <c r="N268" s="454"/>
      <c r="O268" s="454"/>
      <c r="P268" s="454"/>
      <c r="Q268" s="454"/>
    </row>
    <row r="269" spans="1:17" s="94" customFormat="1" ht="12.75" customHeight="1">
      <c r="A269" s="454"/>
      <c r="B269" s="454"/>
      <c r="C269" s="454"/>
      <c r="D269" s="454"/>
      <c r="E269" s="454"/>
      <c r="F269" s="454"/>
      <c r="G269" s="454"/>
      <c r="H269" s="454"/>
      <c r="I269" s="454"/>
      <c r="J269" s="454"/>
      <c r="K269" s="454"/>
      <c r="L269" s="454"/>
      <c r="M269" s="454"/>
      <c r="N269" s="454"/>
      <c r="O269" s="454"/>
      <c r="P269" s="454"/>
      <c r="Q269" s="454"/>
    </row>
    <row r="270" spans="1:17" s="94" customFormat="1" ht="12.75" customHeight="1" thickBot="1">
      <c r="A270" s="18"/>
      <c r="B270" s="18"/>
      <c r="C270" s="18"/>
      <c r="D270" s="18"/>
      <c r="E270" s="18"/>
      <c r="F270" s="18"/>
      <c r="G270" s="18"/>
      <c r="H270" s="18"/>
      <c r="I270" s="18"/>
      <c r="J270" s="18"/>
      <c r="K270" s="18"/>
      <c r="L270" s="18"/>
      <c r="M270" s="18"/>
      <c r="N270" s="18"/>
      <c r="O270" s="18"/>
      <c r="P270" s="18"/>
      <c r="Q270" s="18"/>
    </row>
    <row r="271" spans="1:17" ht="18" thickBot="1">
      <c r="A271" s="462" t="s">
        <v>91</v>
      </c>
      <c r="B271" s="463"/>
      <c r="C271" s="463"/>
      <c r="D271" s="161" t="s">
        <v>95</v>
      </c>
      <c r="E271" s="75" t="str">
        <f>IF(D271="","","～")</f>
        <v>～</v>
      </c>
      <c r="F271" s="76" t="s">
        <v>69</v>
      </c>
      <c r="G271" s="55"/>
      <c r="H271" s="55"/>
      <c r="I271" s="55"/>
      <c r="J271" s="55"/>
      <c r="K271" s="55"/>
      <c r="L271" s="55"/>
      <c r="M271" s="55"/>
      <c r="N271" s="55"/>
      <c r="O271" s="55"/>
      <c r="P271" s="55"/>
    </row>
    <row r="272" spans="1:17" ht="47.25" customHeight="1" thickBot="1">
      <c r="A272" s="154" t="s">
        <v>29</v>
      </c>
      <c r="B272" s="155" t="s">
        <v>72</v>
      </c>
      <c r="C272" s="198" t="s">
        <v>28</v>
      </c>
      <c r="D272" s="198"/>
      <c r="E272" s="198"/>
      <c r="F272" s="198"/>
      <c r="G272" s="198"/>
      <c r="H272" s="30" t="s">
        <v>27</v>
      </c>
      <c r="I272" s="31" t="s">
        <v>86</v>
      </c>
      <c r="J272" s="464" t="s">
        <v>71</v>
      </c>
      <c r="K272" s="465"/>
      <c r="L272" s="466"/>
      <c r="M272" s="31" t="s">
        <v>80</v>
      </c>
      <c r="N272" s="31" t="s">
        <v>82</v>
      </c>
      <c r="O272" s="31" t="s">
        <v>73</v>
      </c>
      <c r="P272" s="31" t="s">
        <v>90</v>
      </c>
      <c r="Q272" s="31" t="s">
        <v>74</v>
      </c>
    </row>
    <row r="273" spans="1:25" s="9" customFormat="1" ht="12.75" customHeight="1">
      <c r="A273" s="21">
        <v>3</v>
      </c>
      <c r="B273" s="32">
        <v>1</v>
      </c>
      <c r="C273" s="453" t="s">
        <v>68</v>
      </c>
      <c r="D273" s="453"/>
      <c r="E273" s="453"/>
      <c r="F273" s="453"/>
      <c r="G273" s="453"/>
      <c r="H273" s="37">
        <v>20</v>
      </c>
      <c r="I273" s="65">
        <v>20</v>
      </c>
      <c r="J273" s="44" t="s">
        <v>95</v>
      </c>
      <c r="K273" s="45" t="str">
        <f>IF(L273="","","～")</f>
        <v>～</v>
      </c>
      <c r="L273" s="44" t="s">
        <v>66</v>
      </c>
      <c r="M273" s="36">
        <v>1</v>
      </c>
      <c r="N273" s="36" t="s">
        <v>95</v>
      </c>
      <c r="O273" s="42">
        <f>IF(R273="","",VLOOKUP(R273,$L$90:$P$102,5,TRUE))</f>
        <v>1</v>
      </c>
      <c r="P273" s="42">
        <f>IF(M273="","",ROUND(SUM(I273)/M273,1))</f>
        <v>20</v>
      </c>
      <c r="Q273" s="42">
        <f>IF(O273="","",ROUND(P273*O273,1))</f>
        <v>20</v>
      </c>
      <c r="R273" s="43">
        <f>IF(M273="","",MATCH(M273,$M$90:$M$102,1))</f>
        <v>1</v>
      </c>
    </row>
    <row r="274" spans="1:25" s="9" customFormat="1" ht="12.75" customHeight="1">
      <c r="A274" s="22">
        <v>4</v>
      </c>
      <c r="B274" s="32">
        <v>2</v>
      </c>
      <c r="C274" s="453" t="s">
        <v>33</v>
      </c>
      <c r="D274" s="453"/>
      <c r="E274" s="453"/>
      <c r="F274" s="453"/>
      <c r="G274" s="453"/>
      <c r="H274" s="37">
        <v>13</v>
      </c>
      <c r="I274" s="65">
        <v>12</v>
      </c>
      <c r="J274" s="46" t="s">
        <v>66</v>
      </c>
      <c r="K274" s="45" t="str">
        <f t="shared" ref="K274:K277" si="19">IF(L274="","","～")</f>
        <v>～</v>
      </c>
      <c r="L274" s="46" t="s">
        <v>96</v>
      </c>
      <c r="M274" s="36">
        <v>2</v>
      </c>
      <c r="N274" s="36" t="s">
        <v>67</v>
      </c>
      <c r="O274" s="42">
        <f>IF(R274="","",VLOOKUP(R274,$L$90:$P$102,5,TRUE))</f>
        <v>1.4</v>
      </c>
      <c r="P274" s="42">
        <f>IF(M274="","",ROUND(SUM(I273:I274)/M274,1))</f>
        <v>16</v>
      </c>
      <c r="Q274" s="42">
        <f t="shared" ref="Q274:Q277" si="20">IF(O274="","",ROUND(P274*O274,1))</f>
        <v>22.4</v>
      </c>
      <c r="R274" s="43">
        <f>IF(M274="","",MATCH(M274,$M$90:$M$102,1))</f>
        <v>2</v>
      </c>
      <c r="T274" s="153"/>
      <c r="U274" s="153"/>
      <c r="V274" s="153"/>
      <c r="W274" s="153"/>
      <c r="X274" s="153"/>
      <c r="Y274" s="153"/>
    </row>
    <row r="275" spans="1:25" s="9" customFormat="1" ht="12.75" customHeight="1">
      <c r="A275" s="22">
        <v>5</v>
      </c>
      <c r="B275" s="32">
        <v>3</v>
      </c>
      <c r="C275" s="459" t="s">
        <v>32</v>
      </c>
      <c r="D275" s="460"/>
      <c r="E275" s="460"/>
      <c r="F275" s="460"/>
      <c r="G275" s="461"/>
      <c r="H275" s="37">
        <v>13</v>
      </c>
      <c r="I275" s="65">
        <v>8</v>
      </c>
      <c r="J275" s="46" t="s">
        <v>96</v>
      </c>
      <c r="K275" s="45" t="str">
        <f t="shared" si="19"/>
        <v>～</v>
      </c>
      <c r="L275" s="46" t="s">
        <v>69</v>
      </c>
      <c r="M275" s="36">
        <v>3</v>
      </c>
      <c r="N275" s="36" t="s">
        <v>97</v>
      </c>
      <c r="O275" s="42">
        <f>IF(R275="","",VLOOKUP(R275,$L$90:$P$102,5,TRUE))</f>
        <v>1.7</v>
      </c>
      <c r="P275" s="42">
        <f>IF(M275="","",ROUND(SUM(I273:I275)/M275,1))</f>
        <v>13.3</v>
      </c>
      <c r="Q275" s="42">
        <f t="shared" si="20"/>
        <v>22.6</v>
      </c>
      <c r="R275" s="43">
        <f>IF(M275="","",MATCH(M275,$M$90:$M$102,1))</f>
        <v>3</v>
      </c>
    </row>
    <row r="276" spans="1:25" s="9" customFormat="1" ht="12.75" customHeight="1">
      <c r="A276" s="22"/>
      <c r="B276" s="32"/>
      <c r="C276" s="459"/>
      <c r="D276" s="460"/>
      <c r="E276" s="460"/>
      <c r="F276" s="460"/>
      <c r="G276" s="461"/>
      <c r="H276" s="37"/>
      <c r="I276" s="36"/>
      <c r="J276" s="46"/>
      <c r="K276" s="45" t="str">
        <f t="shared" si="19"/>
        <v/>
      </c>
      <c r="L276" s="46"/>
      <c r="M276" s="36"/>
      <c r="N276" s="36"/>
      <c r="O276" s="42" t="str">
        <f>IF(R276="","",VLOOKUP(R276,$L$90:$P$102,5,TRUE))</f>
        <v/>
      </c>
      <c r="P276" s="42" t="str">
        <f>IF(M276="","",ROUND(SUM(I273:I276)/M276,1))</f>
        <v/>
      </c>
      <c r="Q276" s="42" t="str">
        <f t="shared" si="20"/>
        <v/>
      </c>
      <c r="R276" s="43" t="str">
        <f>IF(M276="","",MATCH(M276,$M$90:$M$102,1))</f>
        <v/>
      </c>
    </row>
    <row r="277" spans="1:25" s="9" customFormat="1" ht="12.75" customHeight="1" thickBot="1">
      <c r="A277" s="23"/>
      <c r="B277" s="33"/>
      <c r="C277" s="452"/>
      <c r="D277" s="452"/>
      <c r="E277" s="452"/>
      <c r="F277" s="452"/>
      <c r="G277" s="452"/>
      <c r="H277" s="38"/>
      <c r="I277" s="36"/>
      <c r="J277" s="36"/>
      <c r="K277" s="45" t="str">
        <f t="shared" si="19"/>
        <v/>
      </c>
      <c r="L277" s="36"/>
      <c r="M277" s="36"/>
      <c r="N277" s="36"/>
      <c r="O277" s="42" t="str">
        <f>IF(R277="","",VLOOKUP(R277,$L$90:$P$102,5,TRUE))</f>
        <v/>
      </c>
      <c r="P277" s="42" t="str">
        <f>IF(M277="","",ROUND(SUM(I273:I277)/M277,1))</f>
        <v/>
      </c>
      <c r="Q277" s="42" t="str">
        <f t="shared" si="20"/>
        <v/>
      </c>
      <c r="R277" s="43" t="str">
        <f>IF(M277="","",MATCH(M277,$M$90:$M$102,1))</f>
        <v/>
      </c>
    </row>
    <row r="278" spans="1:25" s="9" customFormat="1" ht="12.75" customHeight="1" thickBot="1">
      <c r="A278" s="212" t="s">
        <v>35</v>
      </c>
      <c r="B278" s="213"/>
      <c r="C278" s="213"/>
      <c r="D278" s="213"/>
      <c r="E278" s="213"/>
      <c r="F278" s="60">
        <f>COUNTA(A273:A277)</f>
        <v>3</v>
      </c>
      <c r="G278" s="57" t="s">
        <v>34</v>
      </c>
      <c r="H278" s="214">
        <f>SUM(I273:I277)</f>
        <v>40</v>
      </c>
      <c r="I278" s="215"/>
      <c r="J278" s="70"/>
      <c r="K278" s="71"/>
      <c r="L278" s="72"/>
      <c r="M278" s="72"/>
      <c r="N278" s="73"/>
      <c r="O278" s="73"/>
      <c r="P278" s="73"/>
      <c r="Q278" s="73"/>
      <c r="R278" s="73"/>
    </row>
    <row r="279" spans="1:25" ht="12.75" customHeight="1" thickBot="1">
      <c r="A279" s="212" t="s">
        <v>88</v>
      </c>
      <c r="B279" s="213"/>
      <c r="C279" s="213"/>
      <c r="D279" s="213"/>
      <c r="E279" s="213"/>
      <c r="F279" s="213"/>
      <c r="G279" s="237"/>
      <c r="H279" s="214">
        <f>ROUND(H278/F278,1)</f>
        <v>13.3</v>
      </c>
      <c r="I279" s="215"/>
    </row>
    <row r="280" spans="1:25" ht="12.75" customHeight="1" thickBot="1">
      <c r="A280" s="238" t="s">
        <v>77</v>
      </c>
      <c r="B280" s="239"/>
      <c r="C280" s="239"/>
      <c r="D280" s="239"/>
      <c r="E280" s="239"/>
      <c r="F280" s="239"/>
      <c r="G280" s="240"/>
      <c r="H280" s="241">
        <f>IF(F278="","",VLOOKUP(F278,$L$90:$P$102,5,TRUE))</f>
        <v>1.7</v>
      </c>
      <c r="I280" s="242"/>
    </row>
    <row r="281" spans="1:25" ht="12.75" customHeight="1" thickBot="1">
      <c r="A281" s="212" t="s">
        <v>76</v>
      </c>
      <c r="B281" s="213"/>
      <c r="C281" s="213"/>
      <c r="D281" s="213"/>
      <c r="E281" s="213"/>
      <c r="F281" s="213"/>
      <c r="G281" s="237"/>
      <c r="H281" s="214">
        <f>ROUND(H279*H280,1)</f>
        <v>22.6</v>
      </c>
      <c r="I281" s="215"/>
      <c r="J281" s="55"/>
      <c r="K281" s="55"/>
      <c r="L281" s="55"/>
      <c r="M281" s="55"/>
      <c r="N281" s="55"/>
      <c r="O281" s="55"/>
      <c r="P281" s="55"/>
      <c r="Q281" s="168"/>
    </row>
    <row r="282" spans="1:25" ht="12.75" customHeight="1">
      <c r="A282" s="20"/>
      <c r="B282" s="20"/>
      <c r="C282" s="20"/>
      <c r="D282" s="20"/>
      <c r="E282" s="20"/>
      <c r="F282" s="20"/>
      <c r="G282" s="20"/>
      <c r="H282" s="69"/>
      <c r="I282" s="69"/>
      <c r="J282" s="55"/>
      <c r="K282" s="55"/>
      <c r="L282" s="55"/>
      <c r="M282" s="55"/>
      <c r="N282" s="55"/>
      <c r="O282" s="55"/>
      <c r="P282" s="55"/>
      <c r="Q282" s="168"/>
    </row>
    <row r="283" spans="1:25" s="94" customFormat="1" ht="12.75" customHeight="1" thickBot="1">
      <c r="A283" s="18"/>
      <c r="B283" s="18"/>
      <c r="C283" s="18"/>
      <c r="D283" s="18"/>
      <c r="E283" s="18"/>
      <c r="F283" s="18"/>
      <c r="G283" s="18"/>
      <c r="H283" s="18"/>
      <c r="I283" s="18"/>
      <c r="J283" s="18"/>
      <c r="K283" s="18"/>
      <c r="L283" s="18"/>
      <c r="M283" s="18"/>
      <c r="N283" s="18"/>
      <c r="O283" s="18"/>
      <c r="P283" s="18"/>
      <c r="Q283" s="18"/>
    </row>
    <row r="284" spans="1:25" ht="12.75" customHeight="1">
      <c r="A284" s="264" t="s">
        <v>19</v>
      </c>
      <c r="B284" s="265"/>
      <c r="C284" s="265"/>
      <c r="D284" s="265"/>
      <c r="E284" s="265"/>
      <c r="F284" s="266"/>
      <c r="G284" s="78"/>
      <c r="H284" s="79"/>
      <c r="I284" s="9"/>
      <c r="J284" s="9"/>
    </row>
    <row r="285" spans="1:25" ht="12.75" customHeight="1" thickBot="1">
      <c r="A285" s="267" t="s">
        <v>21</v>
      </c>
      <c r="B285" s="268"/>
      <c r="C285" s="268"/>
      <c r="D285" s="54" t="s">
        <v>95</v>
      </c>
      <c r="E285" s="74" t="str">
        <f>IF(D285="","","～")</f>
        <v>～</v>
      </c>
      <c r="F285" s="80" t="s">
        <v>66</v>
      </c>
      <c r="G285" s="162"/>
      <c r="H285" s="165"/>
      <c r="J285" s="269" t="s">
        <v>3</v>
      </c>
      <c r="K285" s="269"/>
      <c r="L285" s="153">
        <v>110</v>
      </c>
    </row>
    <row r="286" spans="1:25" ht="12.75" customHeight="1">
      <c r="A286" s="440" t="s">
        <v>79</v>
      </c>
      <c r="B286" s="441"/>
      <c r="C286" s="441"/>
      <c r="D286" s="441"/>
      <c r="E286" s="441"/>
      <c r="F286" s="441"/>
      <c r="G286" s="442"/>
      <c r="H286" s="442"/>
      <c r="I286" s="442"/>
      <c r="J286" s="442"/>
      <c r="K286" s="442"/>
      <c r="L286" s="442"/>
      <c r="M286" s="442"/>
      <c r="N286" s="442"/>
      <c r="O286" s="442"/>
      <c r="P286" s="442"/>
      <c r="Q286" s="443"/>
    </row>
    <row r="287" spans="1:25" ht="12.75" customHeight="1">
      <c r="A287" s="440"/>
      <c r="B287" s="441"/>
      <c r="C287" s="441"/>
      <c r="D287" s="441"/>
      <c r="E287" s="441"/>
      <c r="F287" s="441"/>
      <c r="G287" s="441"/>
      <c r="H287" s="441"/>
      <c r="I287" s="441"/>
      <c r="J287" s="441"/>
      <c r="K287" s="441"/>
      <c r="L287" s="441"/>
      <c r="M287" s="441"/>
      <c r="N287" s="441"/>
      <c r="O287" s="441"/>
      <c r="P287" s="441"/>
      <c r="Q287" s="444"/>
    </row>
    <row r="288" spans="1:25" ht="12.75" customHeight="1" thickBot="1">
      <c r="A288" s="445"/>
      <c r="B288" s="446"/>
      <c r="C288" s="446"/>
      <c r="D288" s="446"/>
      <c r="E288" s="446"/>
      <c r="F288" s="446"/>
      <c r="G288" s="446"/>
      <c r="H288" s="446"/>
      <c r="I288" s="446"/>
      <c r="J288" s="446"/>
      <c r="K288" s="446"/>
      <c r="L288" s="446"/>
      <c r="M288" s="446"/>
      <c r="N288" s="446"/>
      <c r="O288" s="446"/>
      <c r="P288" s="446"/>
      <c r="Q288" s="447"/>
    </row>
    <row r="289" spans="1:17" ht="12.75" customHeight="1">
      <c r="A289" s="448" t="s">
        <v>4</v>
      </c>
      <c r="B289" s="449"/>
      <c r="C289" s="449"/>
      <c r="D289" s="412" t="s">
        <v>30</v>
      </c>
      <c r="E289" s="412" t="s">
        <v>31</v>
      </c>
      <c r="F289" s="412" t="s">
        <v>5</v>
      </c>
      <c r="G289" s="412" t="s">
        <v>6</v>
      </c>
      <c r="H289" s="412" t="s">
        <v>7</v>
      </c>
      <c r="I289" s="412" t="s">
        <v>8</v>
      </c>
      <c r="J289" s="412" t="s">
        <v>9</v>
      </c>
      <c r="K289" s="412"/>
      <c r="L289" s="434" t="s">
        <v>10</v>
      </c>
      <c r="M289" s="434"/>
      <c r="N289" s="434" t="s">
        <v>11</v>
      </c>
      <c r="O289" s="434"/>
      <c r="P289" s="434" t="s">
        <v>12</v>
      </c>
      <c r="Q289" s="436"/>
    </row>
    <row r="290" spans="1:17" ht="12.75" customHeight="1" thickBot="1">
      <c r="A290" s="450"/>
      <c r="B290" s="451"/>
      <c r="C290" s="451"/>
      <c r="D290" s="413"/>
      <c r="E290" s="413"/>
      <c r="F290" s="413"/>
      <c r="G290" s="413"/>
      <c r="H290" s="413"/>
      <c r="I290" s="413"/>
      <c r="J290" s="413"/>
      <c r="K290" s="413"/>
      <c r="L290" s="435"/>
      <c r="M290" s="435"/>
      <c r="N290" s="435"/>
      <c r="O290" s="435"/>
      <c r="P290" s="435"/>
      <c r="Q290" s="437"/>
    </row>
    <row r="291" spans="1:17" ht="12.75" customHeight="1" thickBot="1">
      <c r="A291" s="389" t="s">
        <v>18</v>
      </c>
      <c r="B291" s="390"/>
      <c r="C291" s="390"/>
      <c r="D291" s="390"/>
      <c r="E291" s="390"/>
      <c r="F291" s="390"/>
      <c r="G291" s="390"/>
      <c r="H291" s="390"/>
      <c r="I291" s="390"/>
      <c r="J291" s="390"/>
      <c r="K291" s="390"/>
      <c r="L291" s="390"/>
      <c r="M291" s="390"/>
      <c r="N291" s="390"/>
      <c r="O291" s="391"/>
      <c r="P291" s="438"/>
      <c r="Q291" s="439"/>
    </row>
    <row r="292" spans="1:17" ht="12.75" customHeight="1">
      <c r="A292" s="160" t="s">
        <v>95</v>
      </c>
      <c r="B292" s="45" t="str">
        <f>IF(A292="","","～")</f>
        <v>～</v>
      </c>
      <c r="C292" s="160" t="s">
        <v>66</v>
      </c>
      <c r="D292" s="95">
        <v>20</v>
      </c>
      <c r="E292" s="6">
        <f>IF(A292="","",ROUND(D292/60,2))</f>
        <v>0.33</v>
      </c>
      <c r="F292" s="5">
        <v>13</v>
      </c>
      <c r="G292" s="10">
        <f>IF(F292="","",ROUND(D292/1000/60/((F292/1000)^2*PI()/4),2))</f>
        <v>2.5099999999999998</v>
      </c>
      <c r="H292" s="10">
        <f>IF(I292="","",ROUND(J292/I292*1000,0))</f>
        <v>561</v>
      </c>
      <c r="I292" s="5">
        <v>3.5</v>
      </c>
      <c r="J292" s="297">
        <f>IF(F292="","",ROUND(IF(F292&lt;=50,(0.0126+((0.01739-0.1087*(F292/1000))/(G292)^(1/2)))*(I292/(F292/1000))*(G292^2/(2*9.8)),10.666*$L$190^(-1.85)*(F292/1000)^(-4.87)*(D292/(1000*60))^1.85*I292),3))</f>
        <v>1.9630000000000001</v>
      </c>
      <c r="K292" s="297"/>
      <c r="L292" s="424">
        <v>1.5</v>
      </c>
      <c r="M292" s="424"/>
      <c r="N292" s="424">
        <v>3</v>
      </c>
      <c r="O292" s="424"/>
      <c r="P292" s="431">
        <f>IF(A292="","",J292+L292+N292)</f>
        <v>6.4630000000000001</v>
      </c>
      <c r="Q292" s="432"/>
    </row>
    <row r="293" spans="1:17" ht="12.75" customHeight="1">
      <c r="A293" s="163"/>
      <c r="B293" s="160" t="str">
        <f t="shared" ref="B293:B294" si="21">IF(A293="","","～")</f>
        <v/>
      </c>
      <c r="C293" s="164"/>
      <c r="D293" s="6" t="str">
        <f>IF(A293="","",$D292)</f>
        <v/>
      </c>
      <c r="E293" s="6" t="str">
        <f t="shared" ref="E293:E294" si="22">IF(A293="","",ROUND(D293/60,2))</f>
        <v/>
      </c>
      <c r="F293" s="5"/>
      <c r="G293" s="10" t="str">
        <f>IF(F293="","",ROUND(D293/1000/60/((F293/1000)^2*PI()/4),2))</f>
        <v/>
      </c>
      <c r="H293" s="10" t="str">
        <f t="shared" ref="H293:H294" si="23">IF(I293="","",ROUND(J293/I293*1000,0))</f>
        <v/>
      </c>
      <c r="I293" s="5"/>
      <c r="J293" s="297" t="str">
        <f>IF(F293="","",ROUND(IF(F293&lt;=50,(0.0126+((0.01739-0.1087*(F293/1000))/(G293)^(1/2)))*(I293/(F293/1000))*(G293^2/(2*9.8)),10.666*$L$190^(-1.85)*(F293/1000)^(-4.87)*(D293/(1000*60))^1.85*I293),3))</f>
        <v/>
      </c>
      <c r="K293" s="297"/>
      <c r="L293" s="424"/>
      <c r="M293" s="424"/>
      <c r="N293" s="424"/>
      <c r="O293" s="424"/>
      <c r="P293" s="433" t="str">
        <f>IF(A293="","",J293+L293+N293)</f>
        <v/>
      </c>
      <c r="Q293" s="300"/>
    </row>
    <row r="294" spans="1:17" ht="12.75" customHeight="1">
      <c r="A294" s="163"/>
      <c r="B294" s="160" t="str">
        <f t="shared" si="21"/>
        <v/>
      </c>
      <c r="C294" s="164"/>
      <c r="D294" s="6" t="str">
        <f>IF(A294="","",#REF!)</f>
        <v/>
      </c>
      <c r="E294" s="6" t="str">
        <f t="shared" si="22"/>
        <v/>
      </c>
      <c r="F294" s="5"/>
      <c r="G294" s="10" t="str">
        <f>IF(F294="","",ROUND(D294/1000/60/((F294/1000)^2*PI()/4),2))</f>
        <v/>
      </c>
      <c r="H294" s="10" t="str">
        <f t="shared" si="23"/>
        <v/>
      </c>
      <c r="I294" s="5"/>
      <c r="J294" s="297" t="str">
        <f>IF(F294="","",ROUND(IF(F294&lt;=50,(0.0126+((0.01739-0.1087*(F294/1000))/(G294)^(1/2)))*(I294/(F294/1000))*(G294^2/(2*9.8)),10.666*$L$194^(-1.85)*(F294/1000)^(-4.87)*(D294/(1000*60))^1.85*I294),3))</f>
        <v/>
      </c>
      <c r="K294" s="297"/>
      <c r="L294" s="424"/>
      <c r="M294" s="424"/>
      <c r="N294" s="424"/>
      <c r="O294" s="424"/>
      <c r="P294" s="299" t="str">
        <f t="shared" ref="P294" si="24">IF(A294="","",J294+L294+N294)</f>
        <v/>
      </c>
      <c r="Q294" s="300"/>
    </row>
    <row r="295" spans="1:17" ht="12.75" customHeight="1" thickBot="1">
      <c r="A295" s="425" t="s">
        <v>13</v>
      </c>
      <c r="B295" s="426"/>
      <c r="C295" s="426"/>
      <c r="D295" s="48">
        <f>D292</f>
        <v>20</v>
      </c>
      <c r="E295" s="48"/>
      <c r="F295" s="48"/>
      <c r="G295" s="48"/>
      <c r="H295" s="48"/>
      <c r="I295" s="48">
        <f>SUM(I292:I294)</f>
        <v>3.5</v>
      </c>
      <c r="J295" s="427">
        <f>SUM(J292:K294)</f>
        <v>1.9630000000000001</v>
      </c>
      <c r="K295" s="428"/>
      <c r="L295" s="427">
        <f>SUM(L292:M294)</f>
        <v>1.5</v>
      </c>
      <c r="M295" s="428"/>
      <c r="N295" s="427">
        <f>SUM(N292:O294)</f>
        <v>3</v>
      </c>
      <c r="O295" s="428"/>
      <c r="P295" s="429">
        <f>SUM(P291:Q294)</f>
        <v>6.4630000000000001</v>
      </c>
      <c r="Q295" s="430"/>
    </row>
    <row r="296" spans="1:17" ht="12.75" customHeight="1">
      <c r="A296" s="406" t="s">
        <v>14</v>
      </c>
      <c r="B296" s="407"/>
      <c r="C296" s="408"/>
      <c r="D296" s="412" t="s">
        <v>30</v>
      </c>
      <c r="E296" s="412" t="s">
        <v>31</v>
      </c>
      <c r="F296" s="414" t="s">
        <v>5</v>
      </c>
      <c r="G296" s="416" t="s">
        <v>6</v>
      </c>
      <c r="H296" s="418"/>
      <c r="I296" s="419"/>
      <c r="J296" s="385" t="s">
        <v>44</v>
      </c>
      <c r="K296" s="386"/>
      <c r="L296" s="389"/>
      <c r="M296" s="390"/>
      <c r="N296" s="390"/>
      <c r="O296" s="390"/>
      <c r="P296" s="390"/>
      <c r="Q296" s="391"/>
    </row>
    <row r="297" spans="1:17" ht="12.75" customHeight="1" thickBot="1">
      <c r="A297" s="409"/>
      <c r="B297" s="410"/>
      <c r="C297" s="411"/>
      <c r="D297" s="413"/>
      <c r="E297" s="413"/>
      <c r="F297" s="415"/>
      <c r="G297" s="417"/>
      <c r="H297" s="420"/>
      <c r="I297" s="421"/>
      <c r="J297" s="387"/>
      <c r="K297" s="388"/>
      <c r="L297" s="392"/>
      <c r="M297" s="393"/>
      <c r="N297" s="393"/>
      <c r="O297" s="393"/>
      <c r="P297" s="393"/>
      <c r="Q297" s="394"/>
    </row>
    <row r="298" spans="1:17" ht="12.75" customHeight="1">
      <c r="A298" s="398"/>
      <c r="B298" s="399"/>
      <c r="C298" s="399"/>
      <c r="D298" s="8" t="str">
        <f>IF(A298="","",D292)</f>
        <v/>
      </c>
      <c r="E298" s="8" t="str">
        <f t="shared" ref="E298:E301" si="25">IF(A298="","",ROUND(D298/60,2))</f>
        <v/>
      </c>
      <c r="F298" s="7"/>
      <c r="G298" s="12" t="str">
        <f>IF(F298="","",ROUND(D298/1000/60/((F298/1000)^2*PI()/4),2))</f>
        <v/>
      </c>
      <c r="H298" s="420"/>
      <c r="I298" s="421"/>
      <c r="J298" s="400"/>
      <c r="K298" s="401"/>
      <c r="L298" s="392"/>
      <c r="M298" s="393"/>
      <c r="N298" s="393"/>
      <c r="O298" s="393"/>
      <c r="P298" s="393"/>
      <c r="Q298" s="394"/>
    </row>
    <row r="299" spans="1:17" ht="12.75" customHeight="1">
      <c r="A299" s="402"/>
      <c r="B299" s="403"/>
      <c r="C299" s="403"/>
      <c r="D299" s="6" t="str">
        <f>IF(A299="","",D292)</f>
        <v/>
      </c>
      <c r="E299" s="6" t="str">
        <f t="shared" si="25"/>
        <v/>
      </c>
      <c r="F299" s="5"/>
      <c r="G299" s="13" t="str">
        <f>IF(F299="","",ROUND(D299/1000/60/((F299/1000)^2*PI()/4),2))</f>
        <v/>
      </c>
      <c r="H299" s="420"/>
      <c r="I299" s="421"/>
      <c r="J299" s="404"/>
      <c r="K299" s="405"/>
      <c r="L299" s="392"/>
      <c r="M299" s="393"/>
      <c r="N299" s="393"/>
      <c r="O299" s="393"/>
      <c r="P299" s="393"/>
      <c r="Q299" s="394"/>
    </row>
    <row r="300" spans="1:17" ht="12.75" customHeight="1">
      <c r="A300" s="402"/>
      <c r="B300" s="403"/>
      <c r="C300" s="403"/>
      <c r="D300" s="6" t="str">
        <f>IF(A300="","",D292)</f>
        <v/>
      </c>
      <c r="E300" s="6" t="str">
        <f t="shared" si="25"/>
        <v/>
      </c>
      <c r="F300" s="5"/>
      <c r="G300" s="13" t="str">
        <f>IF(F300="","",ROUND(D300/1000/60/((F300/1000)^2*PI()/4),2))</f>
        <v/>
      </c>
      <c r="H300" s="420"/>
      <c r="I300" s="421"/>
      <c r="J300" s="404"/>
      <c r="K300" s="405"/>
      <c r="L300" s="392"/>
      <c r="M300" s="393"/>
      <c r="N300" s="393"/>
      <c r="O300" s="393"/>
      <c r="P300" s="393"/>
      <c r="Q300" s="394"/>
    </row>
    <row r="301" spans="1:17" ht="12.75" customHeight="1" thickBot="1">
      <c r="A301" s="402"/>
      <c r="B301" s="403"/>
      <c r="C301" s="403"/>
      <c r="D301" s="6" t="str">
        <f>IF(A301="","",D292)</f>
        <v/>
      </c>
      <c r="E301" s="6" t="str">
        <f t="shared" si="25"/>
        <v/>
      </c>
      <c r="F301" s="5"/>
      <c r="G301" s="13" t="str">
        <f>IF(F301="","",ROUND(D301/1000/60/((F301/1000)^2*PI()/4),2))</f>
        <v/>
      </c>
      <c r="H301" s="422"/>
      <c r="I301" s="423"/>
      <c r="J301" s="404"/>
      <c r="K301" s="405"/>
      <c r="L301" s="392"/>
      <c r="M301" s="393"/>
      <c r="N301" s="393"/>
      <c r="O301" s="393"/>
      <c r="P301" s="393"/>
      <c r="Q301" s="394"/>
    </row>
    <row r="302" spans="1:17" ht="12.75" customHeight="1" thickBot="1">
      <c r="A302" s="363" t="s">
        <v>13</v>
      </c>
      <c r="B302" s="364"/>
      <c r="C302" s="364"/>
      <c r="D302" s="364"/>
      <c r="E302" s="364"/>
      <c r="F302" s="364"/>
      <c r="G302" s="364"/>
      <c r="H302" s="364"/>
      <c r="I302" s="365"/>
      <c r="J302" s="366">
        <f>SUM(J298:J301)</f>
        <v>0</v>
      </c>
      <c r="K302" s="367"/>
      <c r="L302" s="395"/>
      <c r="M302" s="396"/>
      <c r="N302" s="396"/>
      <c r="O302" s="396"/>
      <c r="P302" s="396"/>
      <c r="Q302" s="397"/>
    </row>
    <row r="303" spans="1:17" ht="12.75" customHeight="1" thickBot="1">
      <c r="A303" s="368" t="s">
        <v>17</v>
      </c>
      <c r="B303" s="369"/>
      <c r="C303" s="369"/>
      <c r="D303" s="369"/>
      <c r="E303" s="369"/>
      <c r="F303" s="369"/>
      <c r="G303" s="369"/>
      <c r="H303" s="369"/>
      <c r="I303" s="370"/>
      <c r="J303" s="371" t="str">
        <f>IF(D285="","","給水系統  "&amp;D285&amp;E285&amp;F285)</f>
        <v>給水系統  ③～C</v>
      </c>
      <c r="K303" s="371"/>
      <c r="L303" s="371"/>
      <c r="M303" s="371"/>
      <c r="N303" s="372"/>
      <c r="O303" s="373">
        <f>P295+J302</f>
        <v>6.4630000000000001</v>
      </c>
      <c r="P303" s="374"/>
      <c r="Q303" s="375"/>
    </row>
    <row r="304" spans="1:17" ht="12.75" customHeight="1">
      <c r="A304" s="376" t="s">
        <v>84</v>
      </c>
      <c r="B304" s="377"/>
      <c r="C304" s="377"/>
      <c r="D304" s="377"/>
      <c r="E304" s="377"/>
      <c r="F304" s="377"/>
      <c r="G304" s="377"/>
      <c r="H304" s="377"/>
      <c r="I304" s="377"/>
      <c r="J304" s="377"/>
      <c r="K304" s="377"/>
      <c r="L304" s="377"/>
      <c r="M304" s="377"/>
      <c r="N304" s="377"/>
      <c r="O304" s="377"/>
      <c r="P304" s="377"/>
      <c r="Q304" s="378"/>
    </row>
    <row r="305" spans="1:17" ht="12.75" customHeight="1">
      <c r="A305" s="379"/>
      <c r="B305" s="380"/>
      <c r="C305" s="380"/>
      <c r="D305" s="380"/>
      <c r="E305" s="380"/>
      <c r="F305" s="380"/>
      <c r="G305" s="380"/>
      <c r="H305" s="380"/>
      <c r="I305" s="380"/>
      <c r="J305" s="380"/>
      <c r="K305" s="380"/>
      <c r="L305" s="380"/>
      <c r="M305" s="380"/>
      <c r="N305" s="380"/>
      <c r="O305" s="380"/>
      <c r="P305" s="380"/>
      <c r="Q305" s="381"/>
    </row>
    <row r="306" spans="1:17" ht="12.75" customHeight="1" thickBot="1">
      <c r="A306" s="382"/>
      <c r="B306" s="383"/>
      <c r="C306" s="383"/>
      <c r="D306" s="383"/>
      <c r="E306" s="383"/>
      <c r="F306" s="383"/>
      <c r="G306" s="383"/>
      <c r="H306" s="383"/>
      <c r="I306" s="383"/>
      <c r="J306" s="383"/>
      <c r="K306" s="383"/>
      <c r="L306" s="383"/>
      <c r="M306" s="383"/>
      <c r="N306" s="383"/>
      <c r="O306" s="383"/>
      <c r="P306" s="383"/>
      <c r="Q306" s="384"/>
    </row>
    <row r="307" spans="1:17" ht="12.75" customHeight="1">
      <c r="A307" s="264" t="s">
        <v>19</v>
      </c>
      <c r="B307" s="265"/>
      <c r="C307" s="265"/>
      <c r="D307" s="265"/>
      <c r="E307" s="265"/>
      <c r="F307" s="266"/>
      <c r="G307" s="78"/>
      <c r="H307" s="79"/>
      <c r="I307" s="9"/>
      <c r="J307" s="9"/>
    </row>
    <row r="308" spans="1:17" ht="12.75" customHeight="1" thickBot="1">
      <c r="A308" s="267" t="s">
        <v>21</v>
      </c>
      <c r="B308" s="268"/>
      <c r="C308" s="268"/>
      <c r="D308" s="54" t="s">
        <v>67</v>
      </c>
      <c r="E308" s="74" t="str">
        <f>IF(D308="","","～")</f>
        <v>～</v>
      </c>
      <c r="F308" s="80" t="s">
        <v>66</v>
      </c>
      <c r="G308" s="162"/>
      <c r="H308" s="165"/>
      <c r="J308" s="269" t="s">
        <v>3</v>
      </c>
      <c r="K308" s="269"/>
      <c r="L308" s="153">
        <v>110</v>
      </c>
    </row>
    <row r="309" spans="1:17" ht="12.75" customHeight="1">
      <c r="A309" s="440" t="s">
        <v>79</v>
      </c>
      <c r="B309" s="441"/>
      <c r="C309" s="441"/>
      <c r="D309" s="441"/>
      <c r="E309" s="441"/>
      <c r="F309" s="441"/>
      <c r="G309" s="442"/>
      <c r="H309" s="442"/>
      <c r="I309" s="442"/>
      <c r="J309" s="442"/>
      <c r="K309" s="442"/>
      <c r="L309" s="442"/>
      <c r="M309" s="442"/>
      <c r="N309" s="442"/>
      <c r="O309" s="442"/>
      <c r="P309" s="442"/>
      <c r="Q309" s="443"/>
    </row>
    <row r="310" spans="1:17" ht="12.75" customHeight="1" thickBot="1">
      <c r="A310" s="445"/>
      <c r="B310" s="446"/>
      <c r="C310" s="446"/>
      <c r="D310" s="446"/>
      <c r="E310" s="446"/>
      <c r="F310" s="446"/>
      <c r="G310" s="446"/>
      <c r="H310" s="446"/>
      <c r="I310" s="446"/>
      <c r="J310" s="446"/>
      <c r="K310" s="446"/>
      <c r="L310" s="446"/>
      <c r="M310" s="446"/>
      <c r="N310" s="446"/>
      <c r="O310" s="446"/>
      <c r="P310" s="446"/>
      <c r="Q310" s="447"/>
    </row>
    <row r="311" spans="1:17" ht="12.75" customHeight="1">
      <c r="A311" s="448" t="s">
        <v>4</v>
      </c>
      <c r="B311" s="449"/>
      <c r="C311" s="449"/>
      <c r="D311" s="412" t="s">
        <v>30</v>
      </c>
      <c r="E311" s="412" t="s">
        <v>31</v>
      </c>
      <c r="F311" s="412" t="s">
        <v>5</v>
      </c>
      <c r="G311" s="412" t="s">
        <v>6</v>
      </c>
      <c r="H311" s="412" t="s">
        <v>7</v>
      </c>
      <c r="I311" s="412" t="s">
        <v>8</v>
      </c>
      <c r="J311" s="412" t="s">
        <v>9</v>
      </c>
      <c r="K311" s="412"/>
      <c r="L311" s="434" t="s">
        <v>10</v>
      </c>
      <c r="M311" s="434"/>
      <c r="N311" s="434" t="s">
        <v>11</v>
      </c>
      <c r="O311" s="434"/>
      <c r="P311" s="434" t="s">
        <v>12</v>
      </c>
      <c r="Q311" s="436"/>
    </row>
    <row r="312" spans="1:17" ht="12.75" customHeight="1" thickBot="1">
      <c r="A312" s="450"/>
      <c r="B312" s="451"/>
      <c r="C312" s="451"/>
      <c r="D312" s="413"/>
      <c r="E312" s="413"/>
      <c r="F312" s="413"/>
      <c r="G312" s="413"/>
      <c r="H312" s="413"/>
      <c r="I312" s="413"/>
      <c r="J312" s="413"/>
      <c r="K312" s="413"/>
      <c r="L312" s="435"/>
      <c r="M312" s="435"/>
      <c r="N312" s="435"/>
      <c r="O312" s="435"/>
      <c r="P312" s="435"/>
      <c r="Q312" s="437"/>
    </row>
    <row r="313" spans="1:17" ht="12.75" customHeight="1" thickBot="1">
      <c r="A313" s="389" t="s">
        <v>18</v>
      </c>
      <c r="B313" s="390"/>
      <c r="C313" s="390"/>
      <c r="D313" s="390"/>
      <c r="E313" s="390"/>
      <c r="F313" s="390"/>
      <c r="G313" s="390"/>
      <c r="H313" s="390"/>
      <c r="I313" s="390"/>
      <c r="J313" s="390"/>
      <c r="K313" s="390"/>
      <c r="L313" s="390"/>
      <c r="M313" s="390"/>
      <c r="N313" s="390"/>
      <c r="O313" s="391"/>
      <c r="P313" s="438"/>
      <c r="Q313" s="439"/>
    </row>
    <row r="314" spans="1:17" ht="12.75" customHeight="1">
      <c r="A314" s="160" t="s">
        <v>67</v>
      </c>
      <c r="B314" s="45" t="str">
        <f>IF(A314="","","～")</f>
        <v>～</v>
      </c>
      <c r="C314" s="160" t="s">
        <v>66</v>
      </c>
      <c r="D314" s="95">
        <v>12</v>
      </c>
      <c r="E314" s="6">
        <f>IF(A314="","",ROUND(D314/60,2))</f>
        <v>0.2</v>
      </c>
      <c r="F314" s="5">
        <v>13</v>
      </c>
      <c r="G314" s="10">
        <f>IF(F314="","",ROUND(D314/1000/60/((F314/1000)^2*PI()/4),2))</f>
        <v>1.51</v>
      </c>
      <c r="H314" s="10">
        <f>IF(I314="","",ROUND(J314/I314*1000,0))</f>
        <v>229</v>
      </c>
      <c r="I314" s="5">
        <v>3</v>
      </c>
      <c r="J314" s="297">
        <f>IF(F314="","",ROUND(IF(F314&lt;=50,(0.0126+((0.01739-0.1087*(F314/1000))/(G314)^(1/2)))*(I314/(F314/1000))*(G314^2/(2*9.8)),10.666*$L$190^(-1.85)*(F314/1000)^(-4.87)*(D314/(1000*60))^1.85*I314),3))</f>
        <v>0.68700000000000006</v>
      </c>
      <c r="K314" s="297"/>
      <c r="L314" s="424">
        <v>1.5</v>
      </c>
      <c r="M314" s="424"/>
      <c r="N314" s="424">
        <v>3</v>
      </c>
      <c r="O314" s="424"/>
      <c r="P314" s="431">
        <f>IF(A314="","",J314+L314+N314)</f>
        <v>5.1870000000000003</v>
      </c>
      <c r="Q314" s="432"/>
    </row>
    <row r="315" spans="1:17" ht="12.75" customHeight="1">
      <c r="A315" s="163"/>
      <c r="B315" s="160" t="str">
        <f t="shared" ref="B315:B316" si="26">IF(A315="","","～")</f>
        <v/>
      </c>
      <c r="C315" s="164"/>
      <c r="D315" s="6" t="str">
        <f>IF(A315="","",$D314)</f>
        <v/>
      </c>
      <c r="E315" s="6" t="str">
        <f t="shared" ref="E315:E316" si="27">IF(A315="","",ROUND(D315/60,2))</f>
        <v/>
      </c>
      <c r="F315" s="5"/>
      <c r="G315" s="10" t="str">
        <f>IF(F315="","",ROUND(D315/1000/60/((F315/1000)^2*PI()/4),2))</f>
        <v/>
      </c>
      <c r="H315" s="10" t="str">
        <f t="shared" ref="H315:H316" si="28">IF(I315="","",ROUND(J315/I315*1000,0))</f>
        <v/>
      </c>
      <c r="I315" s="5"/>
      <c r="J315" s="297" t="str">
        <f>IF(F315="","",ROUND(IF(F315&lt;=50,(0.0126+((0.01739-0.1087*(F315/1000))/(G315)^(1/2)))*(I315/(F315/1000))*(G315^2/(2*9.8)),10.666*$L$190^(-1.85)*(F315/1000)^(-4.87)*(D315/(1000*60))^1.85*I315),3))</f>
        <v/>
      </c>
      <c r="K315" s="297"/>
      <c r="L315" s="424"/>
      <c r="M315" s="424"/>
      <c r="N315" s="424"/>
      <c r="O315" s="424"/>
      <c r="P315" s="433" t="str">
        <f>IF(A315="","",J315+L315+N315)</f>
        <v/>
      </c>
      <c r="Q315" s="300"/>
    </row>
    <row r="316" spans="1:17" ht="12.75" customHeight="1">
      <c r="A316" s="163"/>
      <c r="B316" s="160" t="str">
        <f t="shared" si="26"/>
        <v/>
      </c>
      <c r="C316" s="164"/>
      <c r="D316" s="6" t="str">
        <f>IF(A316="","",#REF!)</f>
        <v/>
      </c>
      <c r="E316" s="6" t="str">
        <f t="shared" si="27"/>
        <v/>
      </c>
      <c r="F316" s="5"/>
      <c r="G316" s="10" t="str">
        <f>IF(F316="","",ROUND(D316/1000/60/((F316/1000)^2*PI()/4),2))</f>
        <v/>
      </c>
      <c r="H316" s="10" t="str">
        <f t="shared" si="28"/>
        <v/>
      </c>
      <c r="I316" s="5"/>
      <c r="J316" s="297" t="str">
        <f>IF(F316="","",ROUND(IF(F316&lt;=50,(0.0126+((0.01739-0.1087*(F316/1000))/(G316)^(1/2)))*(I316/(F316/1000))*(G316^2/(2*9.8)),10.666*$L$194^(-1.85)*(F316/1000)^(-4.87)*(D316/(1000*60))^1.85*I316),3))</f>
        <v/>
      </c>
      <c r="K316" s="297"/>
      <c r="L316" s="424"/>
      <c r="M316" s="424"/>
      <c r="N316" s="424"/>
      <c r="O316" s="424"/>
      <c r="P316" s="299" t="str">
        <f t="shared" ref="P316" si="29">IF(A316="","",J316+L316+N316)</f>
        <v/>
      </c>
      <c r="Q316" s="300"/>
    </row>
    <row r="317" spans="1:17" ht="12.75" customHeight="1" thickBot="1">
      <c r="A317" s="425" t="s">
        <v>13</v>
      </c>
      <c r="B317" s="426"/>
      <c r="C317" s="426"/>
      <c r="D317" s="48">
        <f>D314</f>
        <v>12</v>
      </c>
      <c r="E317" s="48"/>
      <c r="F317" s="48"/>
      <c r="G317" s="48"/>
      <c r="H317" s="48"/>
      <c r="I317" s="48">
        <f>SUM(I314:I316)</f>
        <v>3</v>
      </c>
      <c r="J317" s="427">
        <f>SUM(J314:K316)</f>
        <v>0.68700000000000006</v>
      </c>
      <c r="K317" s="428"/>
      <c r="L317" s="427">
        <f>SUM(L314:M316)</f>
        <v>1.5</v>
      </c>
      <c r="M317" s="428"/>
      <c r="N317" s="427">
        <f>SUM(N314:O316)</f>
        <v>3</v>
      </c>
      <c r="O317" s="428"/>
      <c r="P317" s="429">
        <f>SUM(P313:Q316)</f>
        <v>5.1870000000000003</v>
      </c>
      <c r="Q317" s="430"/>
    </row>
    <row r="318" spans="1:17" ht="12.75" customHeight="1">
      <c r="A318" s="406" t="s">
        <v>14</v>
      </c>
      <c r="B318" s="407"/>
      <c r="C318" s="408"/>
      <c r="D318" s="412" t="s">
        <v>30</v>
      </c>
      <c r="E318" s="412" t="s">
        <v>31</v>
      </c>
      <c r="F318" s="414" t="s">
        <v>5</v>
      </c>
      <c r="G318" s="416" t="s">
        <v>6</v>
      </c>
      <c r="H318" s="418"/>
      <c r="I318" s="419"/>
      <c r="J318" s="385" t="s">
        <v>44</v>
      </c>
      <c r="K318" s="386"/>
      <c r="L318" s="389"/>
      <c r="M318" s="390"/>
      <c r="N318" s="390"/>
      <c r="O318" s="390"/>
      <c r="P318" s="390"/>
      <c r="Q318" s="391"/>
    </row>
    <row r="319" spans="1:17" ht="12.75" customHeight="1" thickBot="1">
      <c r="A319" s="409"/>
      <c r="B319" s="410"/>
      <c r="C319" s="411"/>
      <c r="D319" s="413"/>
      <c r="E319" s="413"/>
      <c r="F319" s="415"/>
      <c r="G319" s="417"/>
      <c r="H319" s="420"/>
      <c r="I319" s="421"/>
      <c r="J319" s="387"/>
      <c r="K319" s="388"/>
      <c r="L319" s="392"/>
      <c r="M319" s="393"/>
      <c r="N319" s="393"/>
      <c r="O319" s="393"/>
      <c r="P319" s="393"/>
      <c r="Q319" s="394"/>
    </row>
    <row r="320" spans="1:17" ht="12.75" customHeight="1">
      <c r="A320" s="398"/>
      <c r="B320" s="399"/>
      <c r="C320" s="399"/>
      <c r="D320" s="8" t="str">
        <f>IF(A320="","",D314)</f>
        <v/>
      </c>
      <c r="E320" s="8" t="str">
        <f t="shared" ref="E320:E323" si="30">IF(A320="","",ROUND(D320/60,2))</f>
        <v/>
      </c>
      <c r="F320" s="7"/>
      <c r="G320" s="12" t="str">
        <f>IF(F320="","",ROUND(D320/1000/60/((F320/1000)^2*PI()/4),2))</f>
        <v/>
      </c>
      <c r="H320" s="420"/>
      <c r="I320" s="421"/>
      <c r="J320" s="400"/>
      <c r="K320" s="401"/>
      <c r="L320" s="392"/>
      <c r="M320" s="393"/>
      <c r="N320" s="393"/>
      <c r="O320" s="393"/>
      <c r="P320" s="393"/>
      <c r="Q320" s="394"/>
    </row>
    <row r="321" spans="1:17" ht="12.75" customHeight="1">
      <c r="A321" s="402"/>
      <c r="B321" s="403"/>
      <c r="C321" s="403"/>
      <c r="D321" s="6" t="str">
        <f>IF(A321="","",D314)</f>
        <v/>
      </c>
      <c r="E321" s="6" t="str">
        <f t="shared" si="30"/>
        <v/>
      </c>
      <c r="F321" s="5"/>
      <c r="G321" s="13" t="str">
        <f>IF(F321="","",ROUND(D321/1000/60/((F321/1000)^2*PI()/4),2))</f>
        <v/>
      </c>
      <c r="H321" s="420"/>
      <c r="I321" s="421"/>
      <c r="J321" s="404"/>
      <c r="K321" s="405"/>
      <c r="L321" s="392"/>
      <c r="M321" s="393"/>
      <c r="N321" s="393"/>
      <c r="O321" s="393"/>
      <c r="P321" s="393"/>
      <c r="Q321" s="394"/>
    </row>
    <row r="322" spans="1:17" ht="12.75" customHeight="1">
      <c r="A322" s="402"/>
      <c r="B322" s="403"/>
      <c r="C322" s="403"/>
      <c r="D322" s="6" t="str">
        <f>IF(A322="","",D314)</f>
        <v/>
      </c>
      <c r="E322" s="6" t="str">
        <f t="shared" si="30"/>
        <v/>
      </c>
      <c r="F322" s="5"/>
      <c r="G322" s="13" t="str">
        <f>IF(F322="","",ROUND(D322/1000/60/((F322/1000)^2*PI()/4),2))</f>
        <v/>
      </c>
      <c r="H322" s="420"/>
      <c r="I322" s="421"/>
      <c r="J322" s="404"/>
      <c r="K322" s="405"/>
      <c r="L322" s="392"/>
      <c r="M322" s="393"/>
      <c r="N322" s="393"/>
      <c r="O322" s="393"/>
      <c r="P322" s="393"/>
      <c r="Q322" s="394"/>
    </row>
    <row r="323" spans="1:17" ht="12.75" customHeight="1" thickBot="1">
      <c r="A323" s="402"/>
      <c r="B323" s="403"/>
      <c r="C323" s="403"/>
      <c r="D323" s="6" t="str">
        <f>IF(A323="","",D314)</f>
        <v/>
      </c>
      <c r="E323" s="6" t="str">
        <f t="shared" si="30"/>
        <v/>
      </c>
      <c r="F323" s="5"/>
      <c r="G323" s="13" t="str">
        <f>IF(F323="","",ROUND(D323/1000/60/((F323/1000)^2*PI()/4),2))</f>
        <v/>
      </c>
      <c r="H323" s="422"/>
      <c r="I323" s="423"/>
      <c r="J323" s="404"/>
      <c r="K323" s="405"/>
      <c r="L323" s="392"/>
      <c r="M323" s="393"/>
      <c r="N323" s="393"/>
      <c r="O323" s="393"/>
      <c r="P323" s="393"/>
      <c r="Q323" s="394"/>
    </row>
    <row r="324" spans="1:17" ht="12.75" customHeight="1" thickBot="1">
      <c r="A324" s="363" t="s">
        <v>13</v>
      </c>
      <c r="B324" s="364"/>
      <c r="C324" s="364"/>
      <c r="D324" s="364"/>
      <c r="E324" s="364"/>
      <c r="F324" s="364"/>
      <c r="G324" s="364"/>
      <c r="H324" s="364"/>
      <c r="I324" s="365"/>
      <c r="J324" s="366">
        <f>SUM(J320:J323)</f>
        <v>0</v>
      </c>
      <c r="K324" s="367"/>
      <c r="L324" s="395"/>
      <c r="M324" s="396"/>
      <c r="N324" s="396"/>
      <c r="O324" s="396"/>
      <c r="P324" s="396"/>
      <c r="Q324" s="397"/>
    </row>
    <row r="325" spans="1:17" ht="12.75" customHeight="1" thickBot="1">
      <c r="A325" s="368" t="s">
        <v>17</v>
      </c>
      <c r="B325" s="369"/>
      <c r="C325" s="369"/>
      <c r="D325" s="369"/>
      <c r="E325" s="369"/>
      <c r="F325" s="369"/>
      <c r="G325" s="369"/>
      <c r="H325" s="369"/>
      <c r="I325" s="370"/>
      <c r="J325" s="371" t="str">
        <f>IF(D308="","","給水系統  "&amp;D308&amp;E308&amp;F308)</f>
        <v>給水系統  ④～C</v>
      </c>
      <c r="K325" s="371"/>
      <c r="L325" s="371"/>
      <c r="M325" s="371"/>
      <c r="N325" s="372"/>
      <c r="O325" s="373">
        <f>P317+J324</f>
        <v>5.1870000000000003</v>
      </c>
      <c r="P325" s="374"/>
      <c r="Q325" s="375"/>
    </row>
    <row r="326" spans="1:17" ht="12.75" customHeight="1">
      <c r="A326" s="376" t="s">
        <v>84</v>
      </c>
      <c r="B326" s="377"/>
      <c r="C326" s="377"/>
      <c r="D326" s="377"/>
      <c r="E326" s="377"/>
      <c r="F326" s="377"/>
      <c r="G326" s="377"/>
      <c r="H326" s="377"/>
      <c r="I326" s="377"/>
      <c r="J326" s="377"/>
      <c r="K326" s="377"/>
      <c r="L326" s="377"/>
      <c r="M326" s="377"/>
      <c r="N326" s="377"/>
      <c r="O326" s="377"/>
      <c r="P326" s="377"/>
      <c r="Q326" s="378"/>
    </row>
    <row r="327" spans="1:17" ht="12.75" customHeight="1" thickBot="1">
      <c r="A327" s="382"/>
      <c r="B327" s="383"/>
      <c r="C327" s="383"/>
      <c r="D327" s="383"/>
      <c r="E327" s="383"/>
      <c r="F327" s="383"/>
      <c r="G327" s="383"/>
      <c r="H327" s="383"/>
      <c r="I327" s="383"/>
      <c r="J327" s="383"/>
      <c r="K327" s="383"/>
      <c r="L327" s="383"/>
      <c r="M327" s="383"/>
      <c r="N327" s="383"/>
      <c r="O327" s="383"/>
      <c r="P327" s="383"/>
      <c r="Q327" s="384"/>
    </row>
    <row r="328" spans="1:17" s="47" customFormat="1" ht="12.75" customHeight="1">
      <c r="A328" s="18"/>
      <c r="B328" s="18"/>
      <c r="C328" s="18"/>
      <c r="D328" s="18"/>
      <c r="E328" s="18"/>
      <c r="F328" s="18"/>
      <c r="G328" s="18"/>
      <c r="H328" s="18"/>
      <c r="I328" s="18"/>
      <c r="J328" s="18"/>
      <c r="K328" s="18"/>
      <c r="L328" s="18"/>
      <c r="M328" s="18"/>
      <c r="N328" s="18"/>
      <c r="O328" s="18"/>
      <c r="P328" s="18"/>
      <c r="Q328" s="18"/>
    </row>
    <row r="329" spans="1:17" s="47" customFormat="1" ht="12.75" customHeight="1" thickBot="1">
      <c r="A329" s="18"/>
      <c r="B329" s="18"/>
      <c r="C329" s="18"/>
      <c r="D329" s="18"/>
      <c r="E329" s="18"/>
      <c r="F329" s="18"/>
      <c r="G329" s="18"/>
      <c r="H329" s="18"/>
      <c r="I329" s="18"/>
      <c r="J329" s="18"/>
      <c r="K329" s="18"/>
      <c r="L329" s="18"/>
      <c r="M329" s="18"/>
      <c r="N329" s="18"/>
      <c r="O329" s="18"/>
      <c r="P329" s="18"/>
      <c r="Q329" s="18"/>
    </row>
    <row r="330" spans="1:17" ht="12.75" customHeight="1">
      <c r="A330" s="264" t="s">
        <v>19</v>
      </c>
      <c r="B330" s="265"/>
      <c r="C330" s="265"/>
      <c r="D330" s="265"/>
      <c r="E330" s="265"/>
      <c r="F330" s="266"/>
      <c r="G330" s="78"/>
      <c r="H330" s="79"/>
      <c r="I330" s="9"/>
      <c r="J330" s="9"/>
    </row>
    <row r="331" spans="1:17" ht="12.75" customHeight="1" thickBot="1">
      <c r="A331" s="267" t="s">
        <v>21</v>
      </c>
      <c r="B331" s="268"/>
      <c r="C331" s="268"/>
      <c r="D331" s="54" t="s">
        <v>66</v>
      </c>
      <c r="E331" s="74" t="str">
        <f>IF(D331="","","～")</f>
        <v>～</v>
      </c>
      <c r="F331" s="80" t="s">
        <v>96</v>
      </c>
      <c r="G331" s="162"/>
      <c r="H331" s="165"/>
      <c r="J331" s="269" t="s">
        <v>3</v>
      </c>
      <c r="K331" s="269"/>
      <c r="L331" s="153">
        <v>110</v>
      </c>
    </row>
    <row r="332" spans="1:17" ht="12.75" customHeight="1">
      <c r="A332" s="440" t="s">
        <v>99</v>
      </c>
      <c r="B332" s="441"/>
      <c r="C332" s="441"/>
      <c r="D332" s="441"/>
      <c r="E332" s="441"/>
      <c r="F332" s="441"/>
      <c r="G332" s="442"/>
      <c r="H332" s="442"/>
      <c r="I332" s="442"/>
      <c r="J332" s="442"/>
      <c r="K332" s="442"/>
      <c r="L332" s="442"/>
      <c r="M332" s="442"/>
      <c r="N332" s="442"/>
      <c r="O332" s="442"/>
      <c r="P332" s="442"/>
      <c r="Q332" s="443"/>
    </row>
    <row r="333" spans="1:17" ht="12.75" customHeight="1" thickBot="1">
      <c r="A333" s="440"/>
      <c r="B333" s="441"/>
      <c r="C333" s="441"/>
      <c r="D333" s="441"/>
      <c r="E333" s="441"/>
      <c r="F333" s="441"/>
      <c r="G333" s="441"/>
      <c r="H333" s="441"/>
      <c r="I333" s="441"/>
      <c r="J333" s="441"/>
      <c r="K333" s="441"/>
      <c r="L333" s="441"/>
      <c r="M333" s="441"/>
      <c r="N333" s="441"/>
      <c r="O333" s="441"/>
      <c r="P333" s="441"/>
      <c r="Q333" s="444"/>
    </row>
    <row r="334" spans="1:17" ht="12.75" customHeight="1">
      <c r="A334" s="448" t="s">
        <v>4</v>
      </c>
      <c r="B334" s="449"/>
      <c r="C334" s="449"/>
      <c r="D334" s="412" t="s">
        <v>30</v>
      </c>
      <c r="E334" s="412" t="s">
        <v>31</v>
      </c>
      <c r="F334" s="412" t="s">
        <v>5</v>
      </c>
      <c r="G334" s="412" t="s">
        <v>6</v>
      </c>
      <c r="H334" s="412" t="s">
        <v>7</v>
      </c>
      <c r="I334" s="412" t="s">
        <v>8</v>
      </c>
      <c r="J334" s="412" t="s">
        <v>9</v>
      </c>
      <c r="K334" s="412"/>
      <c r="L334" s="434" t="s">
        <v>10</v>
      </c>
      <c r="M334" s="434"/>
      <c r="N334" s="434" t="s">
        <v>11</v>
      </c>
      <c r="O334" s="434"/>
      <c r="P334" s="434" t="s">
        <v>12</v>
      </c>
      <c r="Q334" s="436"/>
    </row>
    <row r="335" spans="1:17" ht="12.75" customHeight="1" thickBot="1">
      <c r="A335" s="450"/>
      <c r="B335" s="451"/>
      <c r="C335" s="451"/>
      <c r="D335" s="413"/>
      <c r="E335" s="413"/>
      <c r="F335" s="413"/>
      <c r="G335" s="413"/>
      <c r="H335" s="413"/>
      <c r="I335" s="413"/>
      <c r="J335" s="413"/>
      <c r="K335" s="413"/>
      <c r="L335" s="435"/>
      <c r="M335" s="435"/>
      <c r="N335" s="435"/>
      <c r="O335" s="435"/>
      <c r="P335" s="435"/>
      <c r="Q335" s="437"/>
    </row>
    <row r="336" spans="1:17" ht="12.75" customHeight="1" thickBot="1">
      <c r="A336" s="389" t="s">
        <v>18</v>
      </c>
      <c r="B336" s="390"/>
      <c r="C336" s="390"/>
      <c r="D336" s="390"/>
      <c r="E336" s="390"/>
      <c r="F336" s="390"/>
      <c r="G336" s="390"/>
      <c r="H336" s="390"/>
      <c r="I336" s="390"/>
      <c r="J336" s="390"/>
      <c r="K336" s="390"/>
      <c r="L336" s="390"/>
      <c r="M336" s="390"/>
      <c r="N336" s="390"/>
      <c r="O336" s="391"/>
      <c r="P336" s="438">
        <v>6.4630000000000001</v>
      </c>
      <c r="Q336" s="439"/>
    </row>
    <row r="337" spans="1:17" ht="12.75" customHeight="1">
      <c r="A337" s="160" t="s">
        <v>66</v>
      </c>
      <c r="B337" s="45" t="str">
        <f>IF(A337="","","～")</f>
        <v>～</v>
      </c>
      <c r="C337" s="160" t="s">
        <v>96</v>
      </c>
      <c r="D337" s="95">
        <v>22.4</v>
      </c>
      <c r="E337" s="6">
        <f>IF(A337="","",ROUND(D337/60,2))</f>
        <v>0.37</v>
      </c>
      <c r="F337" s="5">
        <v>20</v>
      </c>
      <c r="G337" s="10">
        <f>IF(F337="","",ROUND(D337/1000/60/((F337/1000)^2*PI()/4),2))</f>
        <v>1.19</v>
      </c>
      <c r="H337" s="10">
        <f>IF(I337="","",ROUND(J337/I337*1000,0))</f>
        <v>96</v>
      </c>
      <c r="I337" s="5">
        <v>2</v>
      </c>
      <c r="J337" s="297">
        <f>IF(F337="","",ROUND(IF(F337&lt;=50,(0.0126+((0.01739-0.1087*(F337/1000))/(G337)^(1/2)))*(I337/(F337/1000))*(G337^2/(2*9.8)),10.666*$L$190^(-1.85)*(F337/1000)^(-4.87)*(D337/(1000*60))^1.85*I337),3))</f>
        <v>0.192</v>
      </c>
      <c r="K337" s="297"/>
      <c r="L337" s="424">
        <v>0</v>
      </c>
      <c r="M337" s="424"/>
      <c r="N337" s="424">
        <v>0</v>
      </c>
      <c r="O337" s="424"/>
      <c r="P337" s="431">
        <f>IF(A337="","",J337+L337+N337)</f>
        <v>0.192</v>
      </c>
      <c r="Q337" s="432"/>
    </row>
    <row r="338" spans="1:17" ht="12.75" customHeight="1">
      <c r="A338" s="163"/>
      <c r="B338" s="160" t="str">
        <f t="shared" ref="B338:B339" si="31">IF(A338="","","～")</f>
        <v/>
      </c>
      <c r="C338" s="164"/>
      <c r="D338" s="6" t="str">
        <f>IF(A338="","",$D337)</f>
        <v/>
      </c>
      <c r="E338" s="6" t="str">
        <f t="shared" ref="E338:E339" si="32">IF(A338="","",ROUND(D338/60,2))</f>
        <v/>
      </c>
      <c r="F338" s="5"/>
      <c r="G338" s="10" t="str">
        <f>IF(F338="","",ROUND(D338/1000/60/((F338/1000)^2*PI()/4),2))</f>
        <v/>
      </c>
      <c r="H338" s="10" t="str">
        <f t="shared" ref="H338:H339" si="33">IF(I338="","",ROUND(J338/I338*1000,0))</f>
        <v/>
      </c>
      <c r="I338" s="5"/>
      <c r="J338" s="297" t="str">
        <f>IF(F338="","",ROUND(IF(F338&lt;=50,(0.0126+((0.01739-0.1087*(F338/1000))/(G338)^(1/2)))*(I338/(F338/1000))*(G338^2/(2*9.8)),10.666*$L$190^(-1.85)*(F338/1000)^(-4.87)*(D338/(1000*60))^1.85*I338),3))</f>
        <v/>
      </c>
      <c r="K338" s="297"/>
      <c r="L338" s="424"/>
      <c r="M338" s="424"/>
      <c r="N338" s="424"/>
      <c r="O338" s="424"/>
      <c r="P338" s="433" t="str">
        <f>IF(A338="","",J338+L338+N338)</f>
        <v/>
      </c>
      <c r="Q338" s="300"/>
    </row>
    <row r="339" spans="1:17" ht="12.75" customHeight="1">
      <c r="A339" s="163"/>
      <c r="B339" s="160" t="str">
        <f t="shared" si="31"/>
        <v/>
      </c>
      <c r="C339" s="164"/>
      <c r="D339" s="6" t="str">
        <f>IF(A339="","",#REF!)</f>
        <v/>
      </c>
      <c r="E339" s="6" t="str">
        <f t="shared" si="32"/>
        <v/>
      </c>
      <c r="F339" s="5"/>
      <c r="G339" s="10" t="str">
        <f>IF(F339="","",ROUND(D339/1000/60/((F339/1000)^2*PI()/4),2))</f>
        <v/>
      </c>
      <c r="H339" s="10" t="str">
        <f t="shared" si="33"/>
        <v/>
      </c>
      <c r="I339" s="5"/>
      <c r="J339" s="297" t="str">
        <f>IF(F339="","",ROUND(IF(F339&lt;=50,(0.0126+((0.01739-0.1087*(F339/1000))/(G339)^(1/2)))*(I339/(F339/1000))*(G339^2/(2*9.8)),10.666*$L$194^(-1.85)*(F339/1000)^(-4.87)*(D339/(1000*60))^1.85*I339),3))</f>
        <v/>
      </c>
      <c r="K339" s="297"/>
      <c r="L339" s="424"/>
      <c r="M339" s="424"/>
      <c r="N339" s="424"/>
      <c r="O339" s="424"/>
      <c r="P339" s="299" t="str">
        <f t="shared" ref="P339" si="34">IF(A339="","",J339+L339+N339)</f>
        <v/>
      </c>
      <c r="Q339" s="300"/>
    </row>
    <row r="340" spans="1:17" ht="12.75" customHeight="1" thickBot="1">
      <c r="A340" s="425" t="s">
        <v>13</v>
      </c>
      <c r="B340" s="426"/>
      <c r="C340" s="426"/>
      <c r="D340" s="48">
        <f>D337</f>
        <v>22.4</v>
      </c>
      <c r="E340" s="48"/>
      <c r="F340" s="48"/>
      <c r="G340" s="48"/>
      <c r="H340" s="48"/>
      <c r="I340" s="48">
        <f>SUM(I337:I339)</f>
        <v>2</v>
      </c>
      <c r="J340" s="427">
        <f>SUM(J337:K339)</f>
        <v>0.192</v>
      </c>
      <c r="K340" s="428"/>
      <c r="L340" s="427">
        <f>SUM(L337:M339)</f>
        <v>0</v>
      </c>
      <c r="M340" s="428"/>
      <c r="N340" s="427">
        <f>SUM(N337:O339)</f>
        <v>0</v>
      </c>
      <c r="O340" s="428"/>
      <c r="P340" s="429">
        <f>SUM(P336:Q339)</f>
        <v>6.6550000000000002</v>
      </c>
      <c r="Q340" s="430"/>
    </row>
    <row r="341" spans="1:17" ht="12.75" customHeight="1">
      <c r="A341" s="406" t="s">
        <v>14</v>
      </c>
      <c r="B341" s="407"/>
      <c r="C341" s="408"/>
      <c r="D341" s="412" t="s">
        <v>30</v>
      </c>
      <c r="E341" s="412" t="s">
        <v>31</v>
      </c>
      <c r="F341" s="414" t="s">
        <v>5</v>
      </c>
      <c r="G341" s="416" t="s">
        <v>6</v>
      </c>
      <c r="H341" s="418"/>
      <c r="I341" s="419"/>
      <c r="J341" s="385" t="s">
        <v>44</v>
      </c>
      <c r="K341" s="386"/>
      <c r="L341" s="389"/>
      <c r="M341" s="390"/>
      <c r="N341" s="390"/>
      <c r="O341" s="390"/>
      <c r="P341" s="390"/>
      <c r="Q341" s="391"/>
    </row>
    <row r="342" spans="1:17" ht="12.75" customHeight="1" thickBot="1">
      <c r="A342" s="409"/>
      <c r="B342" s="410"/>
      <c r="C342" s="411"/>
      <c r="D342" s="413"/>
      <c r="E342" s="413"/>
      <c r="F342" s="415"/>
      <c r="G342" s="417"/>
      <c r="H342" s="420"/>
      <c r="I342" s="421"/>
      <c r="J342" s="387"/>
      <c r="K342" s="388"/>
      <c r="L342" s="392"/>
      <c r="M342" s="393"/>
      <c r="N342" s="393"/>
      <c r="O342" s="393"/>
      <c r="P342" s="393"/>
      <c r="Q342" s="394"/>
    </row>
    <row r="343" spans="1:17" ht="12.75" customHeight="1">
      <c r="A343" s="398"/>
      <c r="B343" s="399"/>
      <c r="C343" s="399"/>
      <c r="D343" s="8" t="str">
        <f>IF(A343="","",D337)</f>
        <v/>
      </c>
      <c r="E343" s="8" t="str">
        <f t="shared" ref="E343:E346" si="35">IF(A343="","",ROUND(D343/60,2))</f>
        <v/>
      </c>
      <c r="F343" s="7"/>
      <c r="G343" s="12" t="str">
        <f>IF(F343="","",ROUND(D343/1000/60/((F343/1000)^2*PI()/4),2))</f>
        <v/>
      </c>
      <c r="H343" s="420"/>
      <c r="I343" s="421"/>
      <c r="J343" s="400"/>
      <c r="K343" s="401"/>
      <c r="L343" s="392"/>
      <c r="M343" s="393"/>
      <c r="N343" s="393"/>
      <c r="O343" s="393"/>
      <c r="P343" s="393"/>
      <c r="Q343" s="394"/>
    </row>
    <row r="344" spans="1:17" ht="12.75" customHeight="1">
      <c r="A344" s="402"/>
      <c r="B344" s="403"/>
      <c r="C344" s="403"/>
      <c r="D344" s="6" t="str">
        <f>IF(A344="","",D337)</f>
        <v/>
      </c>
      <c r="E344" s="6" t="str">
        <f t="shared" si="35"/>
        <v/>
      </c>
      <c r="F344" s="5"/>
      <c r="G344" s="13" t="str">
        <f>IF(F344="","",ROUND(D344/1000/60/((F344/1000)^2*PI()/4),2))</f>
        <v/>
      </c>
      <c r="H344" s="420"/>
      <c r="I344" s="421"/>
      <c r="J344" s="404"/>
      <c r="K344" s="405"/>
      <c r="L344" s="392"/>
      <c r="M344" s="393"/>
      <c r="N344" s="393"/>
      <c r="O344" s="393"/>
      <c r="P344" s="393"/>
      <c r="Q344" s="394"/>
    </row>
    <row r="345" spans="1:17" ht="12.75" customHeight="1">
      <c r="A345" s="402"/>
      <c r="B345" s="403"/>
      <c r="C345" s="403"/>
      <c r="D345" s="6" t="str">
        <f>IF(A345="","",D337)</f>
        <v/>
      </c>
      <c r="E345" s="6" t="str">
        <f t="shared" si="35"/>
        <v/>
      </c>
      <c r="F345" s="5"/>
      <c r="G345" s="13" t="str">
        <f>IF(F345="","",ROUND(D345/1000/60/((F345/1000)^2*PI()/4),2))</f>
        <v/>
      </c>
      <c r="H345" s="420"/>
      <c r="I345" s="421"/>
      <c r="J345" s="404"/>
      <c r="K345" s="405"/>
      <c r="L345" s="392"/>
      <c r="M345" s="393"/>
      <c r="N345" s="393"/>
      <c r="O345" s="393"/>
      <c r="P345" s="393"/>
      <c r="Q345" s="394"/>
    </row>
    <row r="346" spans="1:17" ht="12.75" customHeight="1" thickBot="1">
      <c r="A346" s="402"/>
      <c r="B346" s="403"/>
      <c r="C346" s="403"/>
      <c r="D346" s="6" t="str">
        <f>IF(A346="","",D337)</f>
        <v/>
      </c>
      <c r="E346" s="6" t="str">
        <f t="shared" si="35"/>
        <v/>
      </c>
      <c r="F346" s="5"/>
      <c r="G346" s="13" t="str">
        <f>IF(F346="","",ROUND(D346/1000/60/((F346/1000)^2*PI()/4),2))</f>
        <v/>
      </c>
      <c r="H346" s="422"/>
      <c r="I346" s="423"/>
      <c r="J346" s="404"/>
      <c r="K346" s="405"/>
      <c r="L346" s="392"/>
      <c r="M346" s="393"/>
      <c r="N346" s="393"/>
      <c r="O346" s="393"/>
      <c r="P346" s="393"/>
      <c r="Q346" s="394"/>
    </row>
    <row r="347" spans="1:17" ht="12.75" customHeight="1" thickBot="1">
      <c r="A347" s="363" t="s">
        <v>13</v>
      </c>
      <c r="B347" s="364"/>
      <c r="C347" s="364"/>
      <c r="D347" s="364"/>
      <c r="E347" s="364"/>
      <c r="F347" s="364"/>
      <c r="G347" s="364"/>
      <c r="H347" s="364"/>
      <c r="I347" s="365"/>
      <c r="J347" s="366">
        <f>SUM(J343:J346)</f>
        <v>0</v>
      </c>
      <c r="K347" s="367"/>
      <c r="L347" s="395"/>
      <c r="M347" s="396"/>
      <c r="N347" s="396"/>
      <c r="O347" s="396"/>
      <c r="P347" s="396"/>
      <c r="Q347" s="397"/>
    </row>
    <row r="348" spans="1:17" ht="12.75" customHeight="1" thickBot="1">
      <c r="A348" s="368" t="s">
        <v>17</v>
      </c>
      <c r="B348" s="369"/>
      <c r="C348" s="369"/>
      <c r="D348" s="369"/>
      <c r="E348" s="369"/>
      <c r="F348" s="369"/>
      <c r="G348" s="369"/>
      <c r="H348" s="369"/>
      <c r="I348" s="370"/>
      <c r="J348" s="371" t="str">
        <f>IF(D331="","","給水系統  "&amp;D331&amp;E331&amp;F331)</f>
        <v>給水系統  C～D</v>
      </c>
      <c r="K348" s="371"/>
      <c r="L348" s="371"/>
      <c r="M348" s="371"/>
      <c r="N348" s="372"/>
      <c r="O348" s="373">
        <f>P340+J347</f>
        <v>6.6550000000000002</v>
      </c>
      <c r="P348" s="374"/>
      <c r="Q348" s="375"/>
    </row>
    <row r="349" spans="1:17" ht="12.75" customHeight="1">
      <c r="A349" s="376" t="s">
        <v>100</v>
      </c>
      <c r="B349" s="377"/>
      <c r="C349" s="377"/>
      <c r="D349" s="377"/>
      <c r="E349" s="377"/>
      <c r="F349" s="377"/>
      <c r="G349" s="377"/>
      <c r="H349" s="377"/>
      <c r="I349" s="377"/>
      <c r="J349" s="377"/>
      <c r="K349" s="377"/>
      <c r="L349" s="377"/>
      <c r="M349" s="377"/>
      <c r="N349" s="377"/>
      <c r="O349" s="377"/>
      <c r="P349" s="377"/>
      <c r="Q349" s="378"/>
    </row>
    <row r="350" spans="1:17" ht="12.75" customHeight="1" thickBot="1">
      <c r="A350" s="382"/>
      <c r="B350" s="383"/>
      <c r="C350" s="383"/>
      <c r="D350" s="383"/>
      <c r="E350" s="383"/>
      <c r="F350" s="383"/>
      <c r="G350" s="383"/>
      <c r="H350" s="383"/>
      <c r="I350" s="383"/>
      <c r="J350" s="383"/>
      <c r="K350" s="383"/>
      <c r="L350" s="383"/>
      <c r="M350" s="383"/>
      <c r="N350" s="383"/>
      <c r="O350" s="383"/>
      <c r="P350" s="383"/>
      <c r="Q350" s="384"/>
    </row>
    <row r="351" spans="1:17" s="47" customFormat="1" ht="12.75" customHeight="1">
      <c r="A351" s="18"/>
      <c r="B351" s="18"/>
      <c r="C351" s="18"/>
      <c r="D351" s="18"/>
      <c r="E351" s="18"/>
      <c r="F351" s="18"/>
      <c r="G351" s="18"/>
      <c r="H351" s="18"/>
      <c r="I351" s="18"/>
      <c r="J351" s="18"/>
      <c r="K351" s="18"/>
      <c r="L351" s="18"/>
      <c r="M351" s="18"/>
      <c r="N351" s="18"/>
      <c r="O351" s="18"/>
      <c r="P351" s="18"/>
      <c r="Q351" s="18"/>
    </row>
    <row r="352" spans="1:17" s="47" customFormat="1" ht="12.75" customHeight="1" thickBot="1">
      <c r="A352" s="18"/>
      <c r="B352" s="18"/>
      <c r="C352" s="18"/>
      <c r="D352" s="18"/>
      <c r="E352" s="18"/>
      <c r="F352" s="18"/>
      <c r="G352" s="18"/>
      <c r="H352" s="18"/>
      <c r="I352" s="18"/>
      <c r="J352" s="18"/>
      <c r="K352" s="18"/>
      <c r="L352" s="18"/>
      <c r="M352" s="18"/>
      <c r="N352" s="18"/>
      <c r="O352" s="18"/>
      <c r="P352" s="18"/>
      <c r="Q352" s="18"/>
    </row>
    <row r="353" spans="1:17" ht="12.75" customHeight="1">
      <c r="A353" s="264" t="s">
        <v>19</v>
      </c>
      <c r="B353" s="265"/>
      <c r="C353" s="265"/>
      <c r="D353" s="265"/>
      <c r="E353" s="265"/>
      <c r="F353" s="266"/>
      <c r="G353" s="78"/>
      <c r="H353" s="79"/>
      <c r="I353" s="9"/>
      <c r="J353" s="9"/>
    </row>
    <row r="354" spans="1:17" ht="12.75" customHeight="1" thickBot="1">
      <c r="A354" s="267" t="s">
        <v>21</v>
      </c>
      <c r="B354" s="268"/>
      <c r="C354" s="268"/>
      <c r="D354" s="54" t="s">
        <v>97</v>
      </c>
      <c r="E354" s="74" t="str">
        <f>IF(D354="","","～")</f>
        <v>～</v>
      </c>
      <c r="F354" s="80" t="s">
        <v>96</v>
      </c>
      <c r="G354" s="162"/>
      <c r="H354" s="165"/>
      <c r="J354" s="269" t="s">
        <v>3</v>
      </c>
      <c r="K354" s="269"/>
      <c r="L354" s="153">
        <v>110</v>
      </c>
    </row>
    <row r="355" spans="1:17" ht="12.75" customHeight="1">
      <c r="A355" s="440" t="s">
        <v>45</v>
      </c>
      <c r="B355" s="441"/>
      <c r="C355" s="441"/>
      <c r="D355" s="441"/>
      <c r="E355" s="441"/>
      <c r="F355" s="441"/>
      <c r="G355" s="442"/>
      <c r="H355" s="442"/>
      <c r="I355" s="442"/>
      <c r="J355" s="442"/>
      <c r="K355" s="442"/>
      <c r="L355" s="442"/>
      <c r="M355" s="442"/>
      <c r="N355" s="442"/>
      <c r="O355" s="442"/>
      <c r="P355" s="442"/>
      <c r="Q355" s="443"/>
    </row>
    <row r="356" spans="1:17" ht="12.75" customHeight="1" thickBot="1">
      <c r="A356" s="440"/>
      <c r="B356" s="441"/>
      <c r="C356" s="441"/>
      <c r="D356" s="441"/>
      <c r="E356" s="441"/>
      <c r="F356" s="441"/>
      <c r="G356" s="441"/>
      <c r="H356" s="441"/>
      <c r="I356" s="441"/>
      <c r="J356" s="441"/>
      <c r="K356" s="441"/>
      <c r="L356" s="441"/>
      <c r="M356" s="441"/>
      <c r="N356" s="441"/>
      <c r="O356" s="441"/>
      <c r="P356" s="441"/>
      <c r="Q356" s="444"/>
    </row>
    <row r="357" spans="1:17" ht="12.75" customHeight="1">
      <c r="A357" s="448" t="s">
        <v>4</v>
      </c>
      <c r="B357" s="449"/>
      <c r="C357" s="449"/>
      <c r="D357" s="412" t="s">
        <v>30</v>
      </c>
      <c r="E357" s="412" t="s">
        <v>31</v>
      </c>
      <c r="F357" s="412" t="s">
        <v>5</v>
      </c>
      <c r="G357" s="412" t="s">
        <v>6</v>
      </c>
      <c r="H357" s="412" t="s">
        <v>7</v>
      </c>
      <c r="I357" s="412" t="s">
        <v>8</v>
      </c>
      <c r="J357" s="412" t="s">
        <v>9</v>
      </c>
      <c r="K357" s="412"/>
      <c r="L357" s="434" t="s">
        <v>10</v>
      </c>
      <c r="M357" s="434"/>
      <c r="N357" s="434" t="s">
        <v>11</v>
      </c>
      <c r="O357" s="434"/>
      <c r="P357" s="434" t="s">
        <v>12</v>
      </c>
      <c r="Q357" s="436"/>
    </row>
    <row r="358" spans="1:17" ht="12.75" customHeight="1" thickBot="1">
      <c r="A358" s="450"/>
      <c r="B358" s="451"/>
      <c r="C358" s="451"/>
      <c r="D358" s="413"/>
      <c r="E358" s="413"/>
      <c r="F358" s="413"/>
      <c r="G358" s="413"/>
      <c r="H358" s="413"/>
      <c r="I358" s="413"/>
      <c r="J358" s="413"/>
      <c r="K358" s="413"/>
      <c r="L358" s="435"/>
      <c r="M358" s="435"/>
      <c r="N358" s="435"/>
      <c r="O358" s="435"/>
      <c r="P358" s="435"/>
      <c r="Q358" s="437"/>
    </row>
    <row r="359" spans="1:17" ht="12.75" customHeight="1" thickBot="1">
      <c r="A359" s="389" t="s">
        <v>18</v>
      </c>
      <c r="B359" s="390"/>
      <c r="C359" s="390"/>
      <c r="D359" s="390"/>
      <c r="E359" s="390"/>
      <c r="F359" s="390"/>
      <c r="G359" s="390"/>
      <c r="H359" s="390"/>
      <c r="I359" s="390"/>
      <c r="J359" s="390"/>
      <c r="K359" s="390"/>
      <c r="L359" s="390"/>
      <c r="M359" s="390"/>
      <c r="N359" s="390"/>
      <c r="O359" s="391"/>
      <c r="P359" s="438"/>
      <c r="Q359" s="439"/>
    </row>
    <row r="360" spans="1:17" ht="12.75" customHeight="1">
      <c r="A360" s="160" t="s">
        <v>97</v>
      </c>
      <c r="B360" s="45" t="str">
        <f>IF(A360="","","～")</f>
        <v>～</v>
      </c>
      <c r="C360" s="160" t="s">
        <v>96</v>
      </c>
      <c r="D360" s="95">
        <v>8</v>
      </c>
      <c r="E360" s="6">
        <f>IF(A360="","",ROUND(D360/60,2))</f>
        <v>0.13</v>
      </c>
      <c r="F360" s="5">
        <v>13</v>
      </c>
      <c r="G360" s="10">
        <f>IF(F360="","",ROUND(D360/1000/60/((F360/1000)^2*PI()/4),2))</f>
        <v>1</v>
      </c>
      <c r="H360" s="10">
        <f>IF(I360="","",ROUND(J360/I360*1000,0))</f>
        <v>112</v>
      </c>
      <c r="I360" s="5">
        <v>3</v>
      </c>
      <c r="J360" s="297">
        <f>IF(F360="","",ROUND(IF(F360&lt;=50,(0.0126+((0.01739-0.1087*(F360/1000))/(G360)^(1/2)))*(I360/(F360/1000))*(G360^2/(2*9.8)),10.666*$L$190^(-1.85)*(F360/1000)^(-4.87)*(D360/(1000*60))^1.85*I360),3))</f>
        <v>0.33600000000000002</v>
      </c>
      <c r="K360" s="297"/>
      <c r="L360" s="424">
        <v>1.5</v>
      </c>
      <c r="M360" s="424"/>
      <c r="N360" s="424">
        <v>3</v>
      </c>
      <c r="O360" s="424"/>
      <c r="P360" s="431">
        <f>IF(A360="","",J360+L360+N360)</f>
        <v>4.8360000000000003</v>
      </c>
      <c r="Q360" s="432"/>
    </row>
    <row r="361" spans="1:17" ht="12.75" customHeight="1">
      <c r="A361" s="163"/>
      <c r="B361" s="160" t="str">
        <f t="shared" ref="B361:B362" si="36">IF(A361="","","～")</f>
        <v/>
      </c>
      <c r="C361" s="164"/>
      <c r="D361" s="6" t="str">
        <f>IF(A361="","",$D360)</f>
        <v/>
      </c>
      <c r="E361" s="6" t="str">
        <f t="shared" ref="E361:E362" si="37">IF(A361="","",ROUND(D361/60,2))</f>
        <v/>
      </c>
      <c r="F361" s="5"/>
      <c r="G361" s="10" t="str">
        <f>IF(F361="","",ROUND(D361/1000/60/((F361/1000)^2*PI()/4),2))</f>
        <v/>
      </c>
      <c r="H361" s="10" t="str">
        <f t="shared" ref="H361:H362" si="38">IF(I361="","",ROUND(J361/I361*1000,0))</f>
        <v/>
      </c>
      <c r="I361" s="5"/>
      <c r="J361" s="297" t="str">
        <f>IF(F361="","",ROUND(IF(F361&lt;=50,(0.0126+((0.01739-0.1087*(F361/1000))/(G361)^(1/2)))*(I361/(F361/1000))*(G361^2/(2*9.8)),10.666*$L$190^(-1.85)*(F361/1000)^(-4.87)*(D361/(1000*60))^1.85*I361),3))</f>
        <v/>
      </c>
      <c r="K361" s="297"/>
      <c r="L361" s="424"/>
      <c r="M361" s="424"/>
      <c r="N361" s="424"/>
      <c r="O361" s="424"/>
      <c r="P361" s="433" t="str">
        <f>IF(A361="","",J361+L361+N361)</f>
        <v/>
      </c>
      <c r="Q361" s="300"/>
    </row>
    <row r="362" spans="1:17" ht="12.75" customHeight="1">
      <c r="A362" s="163"/>
      <c r="B362" s="160" t="str">
        <f t="shared" si="36"/>
        <v/>
      </c>
      <c r="C362" s="164"/>
      <c r="D362" s="6" t="str">
        <f>IF(A362="","",#REF!)</f>
        <v/>
      </c>
      <c r="E362" s="6" t="str">
        <f t="shared" si="37"/>
        <v/>
      </c>
      <c r="F362" s="5"/>
      <c r="G362" s="10" t="str">
        <f>IF(F362="","",ROUND(D362/1000/60/((F362/1000)^2*PI()/4),2))</f>
        <v/>
      </c>
      <c r="H362" s="10" t="str">
        <f t="shared" si="38"/>
        <v/>
      </c>
      <c r="I362" s="5"/>
      <c r="J362" s="297" t="str">
        <f>IF(F362="","",ROUND(IF(F362&lt;=50,(0.0126+((0.01739-0.1087*(F362/1000))/(G362)^(1/2)))*(I362/(F362/1000))*(G362^2/(2*9.8)),10.666*$L$194^(-1.85)*(F362/1000)^(-4.87)*(D362/(1000*60))^1.85*I362),3))</f>
        <v/>
      </c>
      <c r="K362" s="297"/>
      <c r="L362" s="424"/>
      <c r="M362" s="424"/>
      <c r="N362" s="424"/>
      <c r="O362" s="424"/>
      <c r="P362" s="299" t="str">
        <f t="shared" ref="P362" si="39">IF(A362="","",J362+L362+N362)</f>
        <v/>
      </c>
      <c r="Q362" s="300"/>
    </row>
    <row r="363" spans="1:17" ht="12.75" customHeight="1" thickBot="1">
      <c r="A363" s="425" t="s">
        <v>13</v>
      </c>
      <c r="B363" s="426"/>
      <c r="C363" s="426"/>
      <c r="D363" s="48">
        <f>D360</f>
        <v>8</v>
      </c>
      <c r="E363" s="48"/>
      <c r="F363" s="48"/>
      <c r="G363" s="48"/>
      <c r="H363" s="48"/>
      <c r="I363" s="48">
        <f>SUM(I360:I362)</f>
        <v>3</v>
      </c>
      <c r="J363" s="427">
        <f>SUM(J360:K362)</f>
        <v>0.33600000000000002</v>
      </c>
      <c r="K363" s="428"/>
      <c r="L363" s="427">
        <f>SUM(L360:M362)</f>
        <v>1.5</v>
      </c>
      <c r="M363" s="428"/>
      <c r="N363" s="427">
        <f>SUM(N360:O362)</f>
        <v>3</v>
      </c>
      <c r="O363" s="428"/>
      <c r="P363" s="429">
        <f>SUM(P359:Q362)</f>
        <v>4.8360000000000003</v>
      </c>
      <c r="Q363" s="430"/>
    </row>
    <row r="364" spans="1:17" ht="12.75" customHeight="1">
      <c r="A364" s="406" t="s">
        <v>14</v>
      </c>
      <c r="B364" s="407"/>
      <c r="C364" s="408"/>
      <c r="D364" s="412" t="s">
        <v>30</v>
      </c>
      <c r="E364" s="412" t="s">
        <v>31</v>
      </c>
      <c r="F364" s="414" t="s">
        <v>5</v>
      </c>
      <c r="G364" s="416" t="s">
        <v>6</v>
      </c>
      <c r="H364" s="418"/>
      <c r="I364" s="419"/>
      <c r="J364" s="385" t="s">
        <v>44</v>
      </c>
      <c r="K364" s="386"/>
      <c r="L364" s="389"/>
      <c r="M364" s="390"/>
      <c r="N364" s="390"/>
      <c r="O364" s="390"/>
      <c r="P364" s="390"/>
      <c r="Q364" s="391"/>
    </row>
    <row r="365" spans="1:17" ht="12.75" customHeight="1" thickBot="1">
      <c r="A365" s="409"/>
      <c r="B365" s="410"/>
      <c r="C365" s="411"/>
      <c r="D365" s="413"/>
      <c r="E365" s="413"/>
      <c r="F365" s="415"/>
      <c r="G365" s="417"/>
      <c r="H365" s="420"/>
      <c r="I365" s="421"/>
      <c r="J365" s="387"/>
      <c r="K365" s="388"/>
      <c r="L365" s="392"/>
      <c r="M365" s="393"/>
      <c r="N365" s="393"/>
      <c r="O365" s="393"/>
      <c r="P365" s="393"/>
      <c r="Q365" s="394"/>
    </row>
    <row r="366" spans="1:17" ht="12.75" customHeight="1">
      <c r="A366" s="398"/>
      <c r="B366" s="399"/>
      <c r="C366" s="399"/>
      <c r="D366" s="8" t="str">
        <f>IF(A366="","",D360)</f>
        <v/>
      </c>
      <c r="E366" s="8" t="str">
        <f t="shared" ref="E366:E369" si="40">IF(A366="","",ROUND(D366/60,2))</f>
        <v/>
      </c>
      <c r="F366" s="7"/>
      <c r="G366" s="12" t="str">
        <f>IF(F366="","",ROUND(D366/1000/60/((F366/1000)^2*PI()/4),2))</f>
        <v/>
      </c>
      <c r="H366" s="420"/>
      <c r="I366" s="421"/>
      <c r="J366" s="400"/>
      <c r="K366" s="401"/>
      <c r="L366" s="392"/>
      <c r="M366" s="393"/>
      <c r="N366" s="393"/>
      <c r="O366" s="393"/>
      <c r="P366" s="393"/>
      <c r="Q366" s="394"/>
    </row>
    <row r="367" spans="1:17" ht="12.75" customHeight="1">
      <c r="A367" s="402"/>
      <c r="B367" s="403"/>
      <c r="C367" s="403"/>
      <c r="D367" s="6" t="str">
        <f>IF(A367="","",D360)</f>
        <v/>
      </c>
      <c r="E367" s="6" t="str">
        <f t="shared" si="40"/>
        <v/>
      </c>
      <c r="F367" s="5"/>
      <c r="G367" s="13" t="str">
        <f>IF(F367="","",ROUND(D367/1000/60/((F367/1000)^2*PI()/4),2))</f>
        <v/>
      </c>
      <c r="H367" s="420"/>
      <c r="I367" s="421"/>
      <c r="J367" s="404"/>
      <c r="K367" s="405"/>
      <c r="L367" s="392"/>
      <c r="M367" s="393"/>
      <c r="N367" s="393"/>
      <c r="O367" s="393"/>
      <c r="P367" s="393"/>
      <c r="Q367" s="394"/>
    </row>
    <row r="368" spans="1:17" ht="12.75" customHeight="1">
      <c r="A368" s="402"/>
      <c r="B368" s="403"/>
      <c r="C368" s="403"/>
      <c r="D368" s="6" t="str">
        <f>IF(A368="","",D360)</f>
        <v/>
      </c>
      <c r="E368" s="6" t="str">
        <f t="shared" si="40"/>
        <v/>
      </c>
      <c r="F368" s="5"/>
      <c r="G368" s="13" t="str">
        <f>IF(F368="","",ROUND(D368/1000/60/((F368/1000)^2*PI()/4),2))</f>
        <v/>
      </c>
      <c r="H368" s="420"/>
      <c r="I368" s="421"/>
      <c r="J368" s="404"/>
      <c r="K368" s="405"/>
      <c r="L368" s="392"/>
      <c r="M368" s="393"/>
      <c r="N368" s="393"/>
      <c r="O368" s="393"/>
      <c r="P368" s="393"/>
      <c r="Q368" s="394"/>
    </row>
    <row r="369" spans="1:17" ht="12.75" customHeight="1" thickBot="1">
      <c r="A369" s="402"/>
      <c r="B369" s="403"/>
      <c r="C369" s="403"/>
      <c r="D369" s="6" t="str">
        <f>IF(A369="","",D360)</f>
        <v/>
      </c>
      <c r="E369" s="6" t="str">
        <f t="shared" si="40"/>
        <v/>
      </c>
      <c r="F369" s="5"/>
      <c r="G369" s="13" t="str">
        <f>IF(F369="","",ROUND(D369/1000/60/((F369/1000)^2*PI()/4),2))</f>
        <v/>
      </c>
      <c r="H369" s="422"/>
      <c r="I369" s="423"/>
      <c r="J369" s="404"/>
      <c r="K369" s="405"/>
      <c r="L369" s="392"/>
      <c r="M369" s="393"/>
      <c r="N369" s="393"/>
      <c r="O369" s="393"/>
      <c r="P369" s="393"/>
      <c r="Q369" s="394"/>
    </row>
    <row r="370" spans="1:17" ht="12.75" customHeight="1" thickBot="1">
      <c r="A370" s="363" t="s">
        <v>13</v>
      </c>
      <c r="B370" s="364"/>
      <c r="C370" s="364"/>
      <c r="D370" s="364"/>
      <c r="E370" s="364"/>
      <c r="F370" s="364"/>
      <c r="G370" s="364"/>
      <c r="H370" s="364"/>
      <c r="I370" s="365"/>
      <c r="J370" s="366">
        <f>SUM(J366:J369)</f>
        <v>0</v>
      </c>
      <c r="K370" s="367"/>
      <c r="L370" s="395"/>
      <c r="M370" s="396"/>
      <c r="N370" s="396"/>
      <c r="O370" s="396"/>
      <c r="P370" s="396"/>
      <c r="Q370" s="397"/>
    </row>
    <row r="371" spans="1:17" ht="12.75" customHeight="1" thickBot="1">
      <c r="A371" s="368" t="s">
        <v>17</v>
      </c>
      <c r="B371" s="369"/>
      <c r="C371" s="369"/>
      <c r="D371" s="369"/>
      <c r="E371" s="369"/>
      <c r="F371" s="369"/>
      <c r="G371" s="369"/>
      <c r="H371" s="369"/>
      <c r="I371" s="370"/>
      <c r="J371" s="371" t="str">
        <f>IF(D354="","","給水系統  "&amp;D354&amp;E354&amp;F354)</f>
        <v>給水系統  ⑤～D</v>
      </c>
      <c r="K371" s="371"/>
      <c r="L371" s="371"/>
      <c r="M371" s="371"/>
      <c r="N371" s="372"/>
      <c r="O371" s="373">
        <f>P363+J370</f>
        <v>4.8360000000000003</v>
      </c>
      <c r="P371" s="374"/>
      <c r="Q371" s="375"/>
    </row>
    <row r="372" spans="1:17" ht="12.75" customHeight="1">
      <c r="A372" s="376" t="s">
        <v>101</v>
      </c>
      <c r="B372" s="377"/>
      <c r="C372" s="377"/>
      <c r="D372" s="377"/>
      <c r="E372" s="377"/>
      <c r="F372" s="377"/>
      <c r="G372" s="377"/>
      <c r="H372" s="377"/>
      <c r="I372" s="377"/>
      <c r="J372" s="377"/>
      <c r="K372" s="377"/>
      <c r="L372" s="377"/>
      <c r="M372" s="377"/>
      <c r="N372" s="377"/>
      <c r="O372" s="377"/>
      <c r="P372" s="377"/>
      <c r="Q372" s="378"/>
    </row>
    <row r="373" spans="1:17" ht="12.75" customHeight="1" thickBot="1">
      <c r="A373" s="382"/>
      <c r="B373" s="383"/>
      <c r="C373" s="383"/>
      <c r="D373" s="383"/>
      <c r="E373" s="383"/>
      <c r="F373" s="383"/>
      <c r="G373" s="383"/>
      <c r="H373" s="383"/>
      <c r="I373" s="383"/>
      <c r="J373" s="383"/>
      <c r="K373" s="383"/>
      <c r="L373" s="383"/>
      <c r="M373" s="383"/>
      <c r="N373" s="383"/>
      <c r="O373" s="383"/>
      <c r="P373" s="383"/>
      <c r="Q373" s="384"/>
    </row>
    <row r="374" spans="1:17" ht="12.75" customHeight="1">
      <c r="A374" s="264" t="s">
        <v>19</v>
      </c>
      <c r="B374" s="265"/>
      <c r="C374" s="265"/>
      <c r="D374" s="265"/>
      <c r="E374" s="265"/>
      <c r="F374" s="266"/>
      <c r="G374" s="78"/>
      <c r="H374" s="79"/>
      <c r="I374" s="9"/>
      <c r="J374" s="9"/>
    </row>
    <row r="375" spans="1:17" ht="12.75" customHeight="1" thickBot="1">
      <c r="A375" s="267" t="s">
        <v>21</v>
      </c>
      <c r="B375" s="268"/>
      <c r="C375" s="268"/>
      <c r="D375" s="54" t="s">
        <v>96</v>
      </c>
      <c r="E375" s="74" t="str">
        <f>IF(D375="","","～")</f>
        <v>～</v>
      </c>
      <c r="F375" s="80" t="s">
        <v>69</v>
      </c>
      <c r="G375" s="162"/>
      <c r="H375" s="165"/>
      <c r="J375" s="269" t="s">
        <v>3</v>
      </c>
      <c r="K375" s="269"/>
      <c r="L375" s="153">
        <v>110</v>
      </c>
    </row>
    <row r="376" spans="1:17" ht="12.75" customHeight="1">
      <c r="A376" s="440" t="s">
        <v>102</v>
      </c>
      <c r="B376" s="441"/>
      <c r="C376" s="441"/>
      <c r="D376" s="441"/>
      <c r="E376" s="441"/>
      <c r="F376" s="441"/>
      <c r="G376" s="442"/>
      <c r="H376" s="442"/>
      <c r="I376" s="442"/>
      <c r="J376" s="442"/>
      <c r="K376" s="442"/>
      <c r="L376" s="442"/>
      <c r="M376" s="442"/>
      <c r="N376" s="442"/>
      <c r="O376" s="442"/>
      <c r="P376" s="442"/>
      <c r="Q376" s="443"/>
    </row>
    <row r="377" spans="1:17" ht="12.75" customHeight="1" thickBot="1">
      <c r="A377" s="440"/>
      <c r="B377" s="441"/>
      <c r="C377" s="441"/>
      <c r="D377" s="441"/>
      <c r="E377" s="441"/>
      <c r="F377" s="441"/>
      <c r="G377" s="441"/>
      <c r="H377" s="441"/>
      <c r="I377" s="441"/>
      <c r="J377" s="441"/>
      <c r="K377" s="441"/>
      <c r="L377" s="441"/>
      <c r="M377" s="441"/>
      <c r="N377" s="441"/>
      <c r="O377" s="441"/>
      <c r="P377" s="441"/>
      <c r="Q377" s="444"/>
    </row>
    <row r="378" spans="1:17" ht="12.75" customHeight="1">
      <c r="A378" s="448" t="s">
        <v>4</v>
      </c>
      <c r="B378" s="449"/>
      <c r="C378" s="449"/>
      <c r="D378" s="412" t="s">
        <v>30</v>
      </c>
      <c r="E378" s="412" t="s">
        <v>31</v>
      </c>
      <c r="F378" s="412" t="s">
        <v>5</v>
      </c>
      <c r="G378" s="412" t="s">
        <v>6</v>
      </c>
      <c r="H378" s="412" t="s">
        <v>7</v>
      </c>
      <c r="I378" s="412" t="s">
        <v>8</v>
      </c>
      <c r="J378" s="412" t="s">
        <v>9</v>
      </c>
      <c r="K378" s="412"/>
      <c r="L378" s="434" t="s">
        <v>10</v>
      </c>
      <c r="M378" s="434"/>
      <c r="N378" s="434" t="s">
        <v>11</v>
      </c>
      <c r="O378" s="434"/>
      <c r="P378" s="434" t="s">
        <v>12</v>
      </c>
      <c r="Q378" s="436"/>
    </row>
    <row r="379" spans="1:17" ht="12.75" customHeight="1" thickBot="1">
      <c r="A379" s="450"/>
      <c r="B379" s="451"/>
      <c r="C379" s="451"/>
      <c r="D379" s="413"/>
      <c r="E379" s="413"/>
      <c r="F379" s="413"/>
      <c r="G379" s="413"/>
      <c r="H379" s="413"/>
      <c r="I379" s="413"/>
      <c r="J379" s="413"/>
      <c r="K379" s="413"/>
      <c r="L379" s="435"/>
      <c r="M379" s="435"/>
      <c r="N379" s="435"/>
      <c r="O379" s="435"/>
      <c r="P379" s="435"/>
      <c r="Q379" s="437"/>
    </row>
    <row r="380" spans="1:17" ht="12.75" customHeight="1" thickBot="1">
      <c r="A380" s="389" t="s">
        <v>18</v>
      </c>
      <c r="B380" s="390"/>
      <c r="C380" s="390"/>
      <c r="D380" s="390"/>
      <c r="E380" s="390"/>
      <c r="F380" s="390"/>
      <c r="G380" s="390"/>
      <c r="H380" s="390"/>
      <c r="I380" s="390"/>
      <c r="J380" s="390"/>
      <c r="K380" s="390"/>
      <c r="L380" s="390"/>
      <c r="M380" s="390"/>
      <c r="N380" s="390"/>
      <c r="O380" s="391"/>
      <c r="P380" s="438">
        <v>6.6550000000000002</v>
      </c>
      <c r="Q380" s="439"/>
    </row>
    <row r="381" spans="1:17" ht="12.75" customHeight="1">
      <c r="A381" s="160" t="s">
        <v>97</v>
      </c>
      <c r="B381" s="45" t="str">
        <f>IF(A381="","","～")</f>
        <v>～</v>
      </c>
      <c r="C381" s="160" t="s">
        <v>96</v>
      </c>
      <c r="D381" s="95">
        <v>22.6</v>
      </c>
      <c r="E381" s="6">
        <f>IF(A381="","",ROUND(D381/60,2))</f>
        <v>0.38</v>
      </c>
      <c r="F381" s="5">
        <v>20</v>
      </c>
      <c r="G381" s="10">
        <f>IF(F381="","",ROUND(D381/1000/60/((F381/1000)^2*PI()/4),2))</f>
        <v>1.2</v>
      </c>
      <c r="H381" s="10">
        <f>IF(I381="","",ROUND(J381/I381*1000,0))</f>
        <v>97</v>
      </c>
      <c r="I381" s="5">
        <v>2.5</v>
      </c>
      <c r="J381" s="297">
        <f>IF(F381="","",ROUND(IF(F381&lt;=50,(0.0126+((0.01739-0.1087*(F381/1000))/(G381)^(1/2)))*(I381/(F381/1000))*(G381^2/(2*9.8)),10.666*$L$190^(-1.85)*(F381/1000)^(-4.87)*(D381/(1000*60))^1.85*I381),3))</f>
        <v>0.24299999999999999</v>
      </c>
      <c r="K381" s="297"/>
      <c r="L381" s="424"/>
      <c r="M381" s="424"/>
      <c r="N381" s="424"/>
      <c r="O381" s="424"/>
      <c r="P381" s="431">
        <f>IF(A381="","",J381+L381+N381)</f>
        <v>0.24299999999999999</v>
      </c>
      <c r="Q381" s="432"/>
    </row>
    <row r="382" spans="1:17" ht="12.75" customHeight="1">
      <c r="A382" s="163"/>
      <c r="B382" s="160" t="str">
        <f t="shared" ref="B382:B383" si="41">IF(A382="","","～")</f>
        <v/>
      </c>
      <c r="C382" s="164"/>
      <c r="D382" s="6" t="str">
        <f>IF(A382="","",$D381)</f>
        <v/>
      </c>
      <c r="E382" s="6" t="str">
        <f t="shared" ref="E382:E383" si="42">IF(A382="","",ROUND(D382/60,2))</f>
        <v/>
      </c>
      <c r="F382" s="5"/>
      <c r="G382" s="10" t="str">
        <f>IF(F382="","",ROUND(D382/1000/60/((F382/1000)^2*PI()/4),2))</f>
        <v/>
      </c>
      <c r="H382" s="10" t="str">
        <f t="shared" ref="H382:H383" si="43">IF(I382="","",ROUND(J382/I382*1000,0))</f>
        <v/>
      </c>
      <c r="I382" s="5"/>
      <c r="J382" s="297" t="str">
        <f>IF(F382="","",ROUND(IF(F382&lt;=50,(0.0126+((0.01739-0.1087*(F382/1000))/(G382)^(1/2)))*(I382/(F382/1000))*(G382^2/(2*9.8)),10.666*$L$190^(-1.85)*(F382/1000)^(-4.87)*(D382/(1000*60))^1.85*I382),3))</f>
        <v/>
      </c>
      <c r="K382" s="297"/>
      <c r="L382" s="424"/>
      <c r="M382" s="424"/>
      <c r="N382" s="424"/>
      <c r="O382" s="424"/>
      <c r="P382" s="433" t="str">
        <f>IF(A382="","",J382+L382+N382)</f>
        <v/>
      </c>
      <c r="Q382" s="300"/>
    </row>
    <row r="383" spans="1:17" ht="12.75" customHeight="1">
      <c r="A383" s="163"/>
      <c r="B383" s="160" t="str">
        <f t="shared" si="41"/>
        <v/>
      </c>
      <c r="C383" s="164"/>
      <c r="D383" s="6" t="str">
        <f>IF(A383="","",#REF!)</f>
        <v/>
      </c>
      <c r="E383" s="6" t="str">
        <f t="shared" si="42"/>
        <v/>
      </c>
      <c r="F383" s="5"/>
      <c r="G383" s="10" t="str">
        <f>IF(F383="","",ROUND(D383/1000/60/((F383/1000)^2*PI()/4),2))</f>
        <v/>
      </c>
      <c r="H383" s="10" t="str">
        <f t="shared" si="43"/>
        <v/>
      </c>
      <c r="I383" s="5"/>
      <c r="J383" s="297" t="str">
        <f>IF(F383="","",ROUND(IF(F383&lt;=50,(0.0126+((0.01739-0.1087*(F383/1000))/(G383)^(1/2)))*(I383/(F383/1000))*(G383^2/(2*9.8)),10.666*$L$194^(-1.85)*(F383/1000)^(-4.87)*(D383/(1000*60))^1.85*I383),3))</f>
        <v/>
      </c>
      <c r="K383" s="297"/>
      <c r="L383" s="424"/>
      <c r="M383" s="424"/>
      <c r="N383" s="424"/>
      <c r="O383" s="424"/>
      <c r="P383" s="299" t="str">
        <f t="shared" ref="P383" si="44">IF(A383="","",J383+L383+N383)</f>
        <v/>
      </c>
      <c r="Q383" s="300"/>
    </row>
    <row r="384" spans="1:17" ht="12.75" customHeight="1" thickBot="1">
      <c r="A384" s="425" t="s">
        <v>13</v>
      </c>
      <c r="B384" s="426"/>
      <c r="C384" s="426"/>
      <c r="D384" s="48">
        <f>D381</f>
        <v>22.6</v>
      </c>
      <c r="E384" s="48"/>
      <c r="F384" s="48"/>
      <c r="G384" s="48"/>
      <c r="H384" s="48"/>
      <c r="I384" s="48">
        <f>SUM(I381:I383)</f>
        <v>2.5</v>
      </c>
      <c r="J384" s="427">
        <f>SUM(J381:K383)</f>
        <v>0.24299999999999999</v>
      </c>
      <c r="K384" s="428"/>
      <c r="L384" s="427">
        <f>SUM(L381:M383)</f>
        <v>0</v>
      </c>
      <c r="M384" s="428"/>
      <c r="N384" s="427">
        <f>SUM(N381:O383)</f>
        <v>0</v>
      </c>
      <c r="O384" s="428"/>
      <c r="P384" s="429">
        <f>SUM(P380:Q383)</f>
        <v>6.8980000000000006</v>
      </c>
      <c r="Q384" s="430"/>
    </row>
    <row r="385" spans="1:17" ht="12.75" customHeight="1">
      <c r="A385" s="406" t="s">
        <v>14</v>
      </c>
      <c r="B385" s="407"/>
      <c r="C385" s="408"/>
      <c r="D385" s="412" t="s">
        <v>30</v>
      </c>
      <c r="E385" s="412" t="s">
        <v>31</v>
      </c>
      <c r="F385" s="414" t="s">
        <v>5</v>
      </c>
      <c r="G385" s="416" t="s">
        <v>6</v>
      </c>
      <c r="H385" s="418"/>
      <c r="I385" s="419"/>
      <c r="J385" s="385" t="s">
        <v>44</v>
      </c>
      <c r="K385" s="386"/>
      <c r="L385" s="389"/>
      <c r="M385" s="390"/>
      <c r="N385" s="390"/>
      <c r="O385" s="390"/>
      <c r="P385" s="390"/>
      <c r="Q385" s="391"/>
    </row>
    <row r="386" spans="1:17" ht="12.75" customHeight="1" thickBot="1">
      <c r="A386" s="409"/>
      <c r="B386" s="410"/>
      <c r="C386" s="411"/>
      <c r="D386" s="413"/>
      <c r="E386" s="413"/>
      <c r="F386" s="415"/>
      <c r="G386" s="417"/>
      <c r="H386" s="420"/>
      <c r="I386" s="421"/>
      <c r="J386" s="387"/>
      <c r="K386" s="388"/>
      <c r="L386" s="392"/>
      <c r="M386" s="393"/>
      <c r="N386" s="393"/>
      <c r="O386" s="393"/>
      <c r="P386" s="393"/>
      <c r="Q386" s="394"/>
    </row>
    <row r="387" spans="1:17" ht="12.75" customHeight="1">
      <c r="A387" s="398"/>
      <c r="B387" s="399"/>
      <c r="C387" s="399"/>
      <c r="D387" s="8" t="str">
        <f>IF(A387="","",D381)</f>
        <v/>
      </c>
      <c r="E387" s="8" t="str">
        <f t="shared" ref="E387:E390" si="45">IF(A387="","",ROUND(D387/60,2))</f>
        <v/>
      </c>
      <c r="F387" s="7"/>
      <c r="G387" s="12" t="str">
        <f>IF(F387="","",ROUND(D387/1000/60/((F387/1000)^2*PI()/4),2))</f>
        <v/>
      </c>
      <c r="H387" s="420"/>
      <c r="I387" s="421"/>
      <c r="J387" s="400"/>
      <c r="K387" s="401"/>
      <c r="L387" s="392"/>
      <c r="M387" s="393"/>
      <c r="N387" s="393"/>
      <c r="O387" s="393"/>
      <c r="P387" s="393"/>
      <c r="Q387" s="394"/>
    </row>
    <row r="388" spans="1:17" ht="12.75" customHeight="1">
      <c r="A388" s="402"/>
      <c r="B388" s="403"/>
      <c r="C388" s="403"/>
      <c r="D388" s="6" t="str">
        <f>IF(A388="","",D381)</f>
        <v/>
      </c>
      <c r="E388" s="6" t="str">
        <f t="shared" si="45"/>
        <v/>
      </c>
      <c r="F388" s="5"/>
      <c r="G388" s="13" t="str">
        <f>IF(F388="","",ROUND(D388/1000/60/((F388/1000)^2*PI()/4),2))</f>
        <v/>
      </c>
      <c r="H388" s="420"/>
      <c r="I388" s="421"/>
      <c r="J388" s="404"/>
      <c r="K388" s="405"/>
      <c r="L388" s="392"/>
      <c r="M388" s="393"/>
      <c r="N388" s="393"/>
      <c r="O388" s="393"/>
      <c r="P388" s="393"/>
      <c r="Q388" s="394"/>
    </row>
    <row r="389" spans="1:17" ht="12.75" customHeight="1">
      <c r="A389" s="402"/>
      <c r="B389" s="403"/>
      <c r="C389" s="403"/>
      <c r="D389" s="6" t="str">
        <f>IF(A389="","",D381)</f>
        <v/>
      </c>
      <c r="E389" s="6" t="str">
        <f t="shared" si="45"/>
        <v/>
      </c>
      <c r="F389" s="5"/>
      <c r="G389" s="13" t="str">
        <f>IF(F389="","",ROUND(D389/1000/60/((F389/1000)^2*PI()/4),2))</f>
        <v/>
      </c>
      <c r="H389" s="420"/>
      <c r="I389" s="421"/>
      <c r="J389" s="404"/>
      <c r="K389" s="405"/>
      <c r="L389" s="392"/>
      <c r="M389" s="393"/>
      <c r="N389" s="393"/>
      <c r="O389" s="393"/>
      <c r="P389" s="393"/>
      <c r="Q389" s="394"/>
    </row>
    <row r="390" spans="1:17" ht="12.75" customHeight="1" thickBot="1">
      <c r="A390" s="402"/>
      <c r="B390" s="403"/>
      <c r="C390" s="403"/>
      <c r="D390" s="6" t="str">
        <f>IF(A390="","",D381)</f>
        <v/>
      </c>
      <c r="E390" s="6" t="str">
        <f t="shared" si="45"/>
        <v/>
      </c>
      <c r="F390" s="5"/>
      <c r="G390" s="13" t="str">
        <f>IF(F390="","",ROUND(D390/1000/60/((F390/1000)^2*PI()/4),2))</f>
        <v/>
      </c>
      <c r="H390" s="422"/>
      <c r="I390" s="423"/>
      <c r="J390" s="404"/>
      <c r="K390" s="405"/>
      <c r="L390" s="392"/>
      <c r="M390" s="393"/>
      <c r="N390" s="393"/>
      <c r="O390" s="393"/>
      <c r="P390" s="393"/>
      <c r="Q390" s="394"/>
    </row>
    <row r="391" spans="1:17" ht="12.75" customHeight="1" thickBot="1">
      <c r="A391" s="363" t="s">
        <v>13</v>
      </c>
      <c r="B391" s="364"/>
      <c r="C391" s="364"/>
      <c r="D391" s="364"/>
      <c r="E391" s="364"/>
      <c r="F391" s="364"/>
      <c r="G391" s="364"/>
      <c r="H391" s="364"/>
      <c r="I391" s="365"/>
      <c r="J391" s="366">
        <f>SUM(J387:J390)</f>
        <v>0</v>
      </c>
      <c r="K391" s="367"/>
      <c r="L391" s="395"/>
      <c r="M391" s="396"/>
      <c r="N391" s="396"/>
      <c r="O391" s="396"/>
      <c r="P391" s="396"/>
      <c r="Q391" s="397"/>
    </row>
    <row r="392" spans="1:17" ht="12.75" customHeight="1" thickBot="1">
      <c r="A392" s="368" t="s">
        <v>17</v>
      </c>
      <c r="B392" s="369"/>
      <c r="C392" s="369"/>
      <c r="D392" s="369"/>
      <c r="E392" s="369"/>
      <c r="F392" s="369"/>
      <c r="G392" s="369"/>
      <c r="H392" s="369"/>
      <c r="I392" s="370"/>
      <c r="J392" s="371" t="str">
        <f>IF(D375="","","給水系統  "&amp;D375&amp;E375&amp;F375)</f>
        <v>給水系統  D～B</v>
      </c>
      <c r="K392" s="371"/>
      <c r="L392" s="371"/>
      <c r="M392" s="371"/>
      <c r="N392" s="372"/>
      <c r="O392" s="373">
        <f>P384+J391</f>
        <v>6.8980000000000006</v>
      </c>
      <c r="P392" s="374"/>
      <c r="Q392" s="375"/>
    </row>
    <row r="393" spans="1:17" ht="12.75" customHeight="1">
      <c r="A393" s="376" t="s">
        <v>103</v>
      </c>
      <c r="B393" s="377"/>
      <c r="C393" s="377"/>
      <c r="D393" s="377"/>
      <c r="E393" s="377"/>
      <c r="F393" s="377"/>
      <c r="G393" s="377"/>
      <c r="H393" s="377"/>
      <c r="I393" s="377"/>
      <c r="J393" s="377"/>
      <c r="K393" s="377"/>
      <c r="L393" s="377"/>
      <c r="M393" s="377"/>
      <c r="N393" s="377"/>
      <c r="O393" s="377"/>
      <c r="P393" s="377"/>
      <c r="Q393" s="378"/>
    </row>
    <row r="394" spans="1:17" ht="12.75" customHeight="1" thickBot="1">
      <c r="A394" s="382"/>
      <c r="B394" s="383"/>
      <c r="C394" s="383"/>
      <c r="D394" s="383"/>
      <c r="E394" s="383"/>
      <c r="F394" s="383"/>
      <c r="G394" s="383"/>
      <c r="H394" s="383"/>
      <c r="I394" s="383"/>
      <c r="J394" s="383"/>
      <c r="K394" s="383"/>
      <c r="L394" s="383"/>
      <c r="M394" s="383"/>
      <c r="N394" s="383"/>
      <c r="O394" s="383"/>
      <c r="P394" s="383"/>
      <c r="Q394" s="384"/>
    </row>
    <row r="395" spans="1:17" s="47" customFormat="1" ht="12.75" customHeight="1">
      <c r="A395" s="18"/>
      <c r="B395" s="18"/>
      <c r="C395" s="18"/>
      <c r="D395" s="18"/>
      <c r="E395" s="18"/>
      <c r="F395" s="18"/>
      <c r="G395" s="18"/>
      <c r="H395" s="18"/>
      <c r="I395" s="18"/>
      <c r="J395" s="18"/>
      <c r="K395" s="18"/>
      <c r="L395" s="18"/>
      <c r="M395" s="18"/>
      <c r="N395" s="18"/>
      <c r="O395" s="18"/>
      <c r="P395" s="18"/>
      <c r="Q395" s="18"/>
    </row>
    <row r="396" spans="1:17" s="94" customFormat="1" ht="12.75" customHeight="1">
      <c r="A396" s="454" t="s">
        <v>105</v>
      </c>
      <c r="B396" s="454"/>
      <c r="C396" s="454"/>
      <c r="D396" s="454"/>
      <c r="E396" s="454"/>
      <c r="F396" s="454"/>
      <c r="G396" s="454"/>
      <c r="H396" s="454"/>
      <c r="I396" s="454"/>
      <c r="J396" s="454"/>
      <c r="K396" s="454"/>
      <c r="L396" s="454"/>
      <c r="M396" s="454"/>
      <c r="N396" s="454"/>
      <c r="O396" s="454"/>
      <c r="P396" s="454"/>
      <c r="Q396" s="454"/>
    </row>
    <row r="397" spans="1:17" s="94" customFormat="1" ht="12.75" customHeight="1">
      <c r="A397" s="454"/>
      <c r="B397" s="454"/>
      <c r="C397" s="454"/>
      <c r="D397" s="454"/>
      <c r="E397" s="454"/>
      <c r="F397" s="454"/>
      <c r="G397" s="454"/>
      <c r="H397" s="454"/>
      <c r="I397" s="454"/>
      <c r="J397" s="454"/>
      <c r="K397" s="454"/>
      <c r="L397" s="454"/>
      <c r="M397" s="454"/>
      <c r="N397" s="454"/>
      <c r="O397" s="454"/>
      <c r="P397" s="454"/>
      <c r="Q397" s="454"/>
    </row>
    <row r="398" spans="1:17" s="94" customFormat="1" ht="12.75" customHeight="1" thickBot="1">
      <c r="A398" s="18"/>
      <c r="B398" s="18"/>
      <c r="C398" s="18"/>
      <c r="D398" s="18"/>
      <c r="E398" s="18"/>
      <c r="F398" s="18"/>
      <c r="G398" s="18"/>
      <c r="H398" s="18"/>
      <c r="I398" s="18"/>
      <c r="J398" s="18"/>
      <c r="K398" s="18"/>
      <c r="L398" s="18"/>
      <c r="M398" s="18"/>
      <c r="N398" s="18"/>
      <c r="O398" s="18"/>
      <c r="P398" s="18"/>
      <c r="Q398" s="18"/>
    </row>
    <row r="399" spans="1:17" ht="18" thickBot="1">
      <c r="A399" s="258" t="s">
        <v>91</v>
      </c>
      <c r="B399" s="259"/>
      <c r="C399" s="259"/>
      <c r="D399" s="97" t="s">
        <v>69</v>
      </c>
      <c r="E399" s="98" t="str">
        <f>IF(D399="","","～")</f>
        <v>～</v>
      </c>
      <c r="F399" s="99" t="s">
        <v>104</v>
      </c>
      <c r="G399" s="55"/>
      <c r="H399" s="55"/>
      <c r="I399" s="55"/>
      <c r="J399" s="55"/>
      <c r="K399" s="55"/>
      <c r="L399" s="55"/>
      <c r="M399" s="55"/>
      <c r="N399" s="55"/>
      <c r="O399" s="55"/>
      <c r="P399" s="55"/>
    </row>
    <row r="400" spans="1:17" ht="47.25" customHeight="1" thickBot="1">
      <c r="A400" s="154" t="s">
        <v>29</v>
      </c>
      <c r="B400" s="155" t="s">
        <v>72</v>
      </c>
      <c r="C400" s="198" t="s">
        <v>28</v>
      </c>
      <c r="D400" s="198"/>
      <c r="E400" s="198"/>
      <c r="F400" s="198"/>
      <c r="G400" s="198"/>
      <c r="H400" s="62" t="s">
        <v>27</v>
      </c>
      <c r="I400" s="104" t="s">
        <v>86</v>
      </c>
      <c r="J400" s="455" t="s">
        <v>71</v>
      </c>
      <c r="K400" s="456"/>
      <c r="L400" s="457"/>
      <c r="M400" s="104" t="s">
        <v>80</v>
      </c>
      <c r="N400" s="104" t="s">
        <v>82</v>
      </c>
      <c r="O400" s="104" t="s">
        <v>73</v>
      </c>
      <c r="P400" s="104" t="s">
        <v>90</v>
      </c>
      <c r="Q400" s="105" t="s">
        <v>74</v>
      </c>
    </row>
    <row r="401" spans="1:25" s="9" customFormat="1" ht="12.75" customHeight="1">
      <c r="A401" s="21">
        <v>1</v>
      </c>
      <c r="B401" s="167">
        <v>1</v>
      </c>
      <c r="C401" s="458" t="s">
        <v>43</v>
      </c>
      <c r="D401" s="458"/>
      <c r="E401" s="458"/>
      <c r="F401" s="458"/>
      <c r="G401" s="458"/>
      <c r="H401" s="107">
        <v>13</v>
      </c>
      <c r="I401" s="100">
        <v>12</v>
      </c>
      <c r="J401" s="100" t="s">
        <v>95</v>
      </c>
      <c r="K401" s="101" t="str">
        <f>IF(L401="","","～")</f>
        <v>～</v>
      </c>
      <c r="L401" s="100" t="s">
        <v>66</v>
      </c>
      <c r="M401" s="102">
        <v>1</v>
      </c>
      <c r="N401" s="102" t="s">
        <v>95</v>
      </c>
      <c r="O401" s="103">
        <f>IF(R401="","",VLOOKUP(R401,$L$90:$P$102,5,TRUE))</f>
        <v>1</v>
      </c>
      <c r="P401" s="103">
        <f>IF(M401="","",ROUND(SUM(I401)/M401,1))</f>
        <v>12</v>
      </c>
      <c r="Q401" s="103">
        <f>IF(O401="","",ROUND(P401*O401,1))</f>
        <v>12</v>
      </c>
      <c r="R401" s="43">
        <f>IF(M401="","",MATCH(M401,$M$90:$M$102,1))</f>
        <v>1</v>
      </c>
    </row>
    <row r="402" spans="1:25" s="9" customFormat="1" ht="12.75" customHeight="1">
      <c r="A402" s="22">
        <v>2</v>
      </c>
      <c r="B402" s="166">
        <v>2</v>
      </c>
      <c r="C402" s="453" t="s">
        <v>32</v>
      </c>
      <c r="D402" s="453"/>
      <c r="E402" s="453"/>
      <c r="F402" s="453"/>
      <c r="G402" s="453"/>
      <c r="H402" s="36">
        <v>13</v>
      </c>
      <c r="I402" s="46">
        <v>8</v>
      </c>
      <c r="J402" s="46" t="s">
        <v>66</v>
      </c>
      <c r="K402" s="45" t="str">
        <f t="shared" ref="K402:K409" si="46">IF(L402="","","～")</f>
        <v>～</v>
      </c>
      <c r="L402" s="46" t="s">
        <v>96</v>
      </c>
      <c r="M402" s="36">
        <v>2</v>
      </c>
      <c r="N402" s="36" t="s">
        <v>67</v>
      </c>
      <c r="O402" s="42">
        <f>IF(R402="","",VLOOKUP(R402,$L$90:$P$102,5,TRUE))</f>
        <v>1.4</v>
      </c>
      <c r="P402" s="42">
        <f>IF(M402="","",ROUND(SUM(I401:I402)/M402,1))</f>
        <v>10</v>
      </c>
      <c r="Q402" s="42">
        <f t="shared" ref="Q402:Q409" si="47">IF(O402="","",ROUND(P402*O402,1))</f>
        <v>14</v>
      </c>
      <c r="R402" s="43">
        <f>IF(M402="","",MATCH(M402,$M$90:$M$102,1))</f>
        <v>2</v>
      </c>
      <c r="T402" s="153"/>
      <c r="U402" s="153"/>
      <c r="V402" s="153"/>
      <c r="W402" s="153"/>
      <c r="X402" s="153"/>
      <c r="Y402" s="153"/>
    </row>
    <row r="403" spans="1:25" s="9" customFormat="1" ht="12.75" customHeight="1">
      <c r="A403" s="22">
        <v>3</v>
      </c>
      <c r="B403" s="166">
        <v>3</v>
      </c>
      <c r="C403" s="453" t="s">
        <v>68</v>
      </c>
      <c r="D403" s="453"/>
      <c r="E403" s="453"/>
      <c r="F403" s="453"/>
      <c r="G403" s="453"/>
      <c r="H403" s="36">
        <v>20</v>
      </c>
      <c r="I403" s="46">
        <v>20</v>
      </c>
      <c r="J403" s="46" t="s">
        <v>96</v>
      </c>
      <c r="K403" s="45" t="str">
        <f t="shared" si="46"/>
        <v>～</v>
      </c>
      <c r="L403" s="46" t="s">
        <v>69</v>
      </c>
      <c r="M403" s="36">
        <v>3</v>
      </c>
      <c r="N403" s="36" t="s">
        <v>97</v>
      </c>
      <c r="O403" s="42">
        <f>IF(R403="","",VLOOKUP(R403,$L$90:$P$102,5,TRUE))</f>
        <v>1.7</v>
      </c>
      <c r="P403" s="42">
        <f>IF(M403="","",ROUND(SUM(I401:I403)/M403,1))</f>
        <v>13.3</v>
      </c>
      <c r="Q403" s="42">
        <f t="shared" si="47"/>
        <v>22.6</v>
      </c>
      <c r="R403" s="43">
        <f>IF(M403="","",MATCH(M403,$M$90:$M$102,1))</f>
        <v>3</v>
      </c>
    </row>
    <row r="404" spans="1:25" s="9" customFormat="1" ht="12.75" customHeight="1">
      <c r="A404" s="22">
        <v>4</v>
      </c>
      <c r="B404" s="166">
        <v>4</v>
      </c>
      <c r="C404" s="453" t="s">
        <v>33</v>
      </c>
      <c r="D404" s="453"/>
      <c r="E404" s="453"/>
      <c r="F404" s="453"/>
      <c r="G404" s="453"/>
      <c r="H404" s="36">
        <v>13</v>
      </c>
      <c r="I404" s="46">
        <v>12</v>
      </c>
      <c r="J404" s="46"/>
      <c r="K404" s="45" t="str">
        <f t="shared" si="46"/>
        <v/>
      </c>
      <c r="L404" s="46"/>
      <c r="M404" s="36">
        <v>4</v>
      </c>
      <c r="N404" s="36"/>
      <c r="O404" s="42">
        <f>IF(R404="","",VLOOKUP(R404,$L$90:$P$102,5,TRUE))</f>
        <v>2</v>
      </c>
      <c r="P404" s="42">
        <f>IF(M404="","",ROUND(SUM(I401:I404)/M404,1))</f>
        <v>13</v>
      </c>
      <c r="Q404" s="42">
        <f t="shared" si="47"/>
        <v>26</v>
      </c>
      <c r="R404" s="43">
        <f>IF(M404="","",MATCH(M404,$M$90:$M$102,1))</f>
        <v>4</v>
      </c>
    </row>
    <row r="405" spans="1:25" s="9" customFormat="1" ht="12.75" customHeight="1">
      <c r="A405" s="22">
        <v>5</v>
      </c>
      <c r="B405" s="166">
        <v>5</v>
      </c>
      <c r="C405" s="453" t="s">
        <v>32</v>
      </c>
      <c r="D405" s="453"/>
      <c r="E405" s="453"/>
      <c r="F405" s="453"/>
      <c r="G405" s="453"/>
      <c r="H405" s="36">
        <v>13</v>
      </c>
      <c r="I405" s="46">
        <v>8</v>
      </c>
      <c r="J405" s="46"/>
      <c r="K405" s="45" t="str">
        <f t="shared" si="46"/>
        <v/>
      </c>
      <c r="L405" s="46"/>
      <c r="M405" s="36">
        <v>5</v>
      </c>
      <c r="N405" s="36"/>
      <c r="O405" s="42">
        <f t="shared" ref="O405:O408" si="48">IF(R405="","",VLOOKUP(R405,$L$90:$P$102,5,TRUE))</f>
        <v>2.2000000000000002</v>
      </c>
      <c r="P405" s="42">
        <f>IF(M405="","",ROUND(SUM(I401:I405)/M405,1))</f>
        <v>12</v>
      </c>
      <c r="Q405" s="42">
        <f t="shared" si="47"/>
        <v>26.4</v>
      </c>
      <c r="R405" s="43">
        <f t="shared" ref="R405:R408" si="49">IF(M405="","",MATCH(M405,$M$90:$M$102,1))</f>
        <v>5</v>
      </c>
    </row>
    <row r="406" spans="1:25" s="9" customFormat="1" ht="12.75" customHeight="1">
      <c r="A406" s="22">
        <v>6</v>
      </c>
      <c r="B406" s="166">
        <v>6</v>
      </c>
      <c r="C406" s="453" t="s">
        <v>16</v>
      </c>
      <c r="D406" s="453"/>
      <c r="E406" s="453"/>
      <c r="F406" s="453"/>
      <c r="G406" s="453"/>
      <c r="H406" s="36">
        <v>13</v>
      </c>
      <c r="I406" s="46">
        <v>12</v>
      </c>
      <c r="J406" s="46"/>
      <c r="K406" s="45" t="str">
        <f t="shared" si="46"/>
        <v/>
      </c>
      <c r="L406" s="46"/>
      <c r="M406" s="36">
        <v>6</v>
      </c>
      <c r="N406" s="36"/>
      <c r="O406" s="42">
        <f t="shared" si="48"/>
        <v>2.4</v>
      </c>
      <c r="P406" s="42">
        <f>IF(M406="","",ROUND(SUM(I401:I406)/M406,1))</f>
        <v>12</v>
      </c>
      <c r="Q406" s="42">
        <f t="shared" si="47"/>
        <v>28.8</v>
      </c>
      <c r="R406" s="43">
        <f t="shared" si="49"/>
        <v>6</v>
      </c>
    </row>
    <row r="407" spans="1:25" s="9" customFormat="1" ht="12.75" customHeight="1">
      <c r="A407" s="22">
        <v>7</v>
      </c>
      <c r="B407" s="166">
        <v>7</v>
      </c>
      <c r="C407" s="453" t="s">
        <v>15</v>
      </c>
      <c r="D407" s="453"/>
      <c r="E407" s="453"/>
      <c r="F407" s="453"/>
      <c r="G407" s="453"/>
      <c r="H407" s="36">
        <v>13</v>
      </c>
      <c r="I407" s="46">
        <v>12</v>
      </c>
      <c r="J407" s="46"/>
      <c r="K407" s="45" t="str">
        <f t="shared" si="46"/>
        <v/>
      </c>
      <c r="L407" s="46"/>
      <c r="M407" s="36">
        <v>7</v>
      </c>
      <c r="N407" s="36"/>
      <c r="O407" s="42">
        <f t="shared" si="48"/>
        <v>2.6</v>
      </c>
      <c r="P407" s="42">
        <f>IF(M407="","",ROUND(SUM(I401:I407)/M407,1))</f>
        <v>12</v>
      </c>
      <c r="Q407" s="42">
        <f t="shared" si="47"/>
        <v>31.2</v>
      </c>
      <c r="R407" s="43">
        <f t="shared" si="49"/>
        <v>7</v>
      </c>
    </row>
    <row r="408" spans="1:25" s="9" customFormat="1" ht="12.75" customHeight="1">
      <c r="A408" s="22"/>
      <c r="B408" s="166"/>
      <c r="C408" s="453"/>
      <c r="D408" s="453"/>
      <c r="E408" s="453"/>
      <c r="F408" s="453"/>
      <c r="G408" s="453"/>
      <c r="H408" s="36"/>
      <c r="I408" s="36"/>
      <c r="J408" s="46"/>
      <c r="K408" s="45" t="str">
        <f t="shared" si="46"/>
        <v/>
      </c>
      <c r="L408" s="46"/>
      <c r="M408" s="36"/>
      <c r="N408" s="36"/>
      <c r="O408" s="42" t="str">
        <f t="shared" si="48"/>
        <v/>
      </c>
      <c r="P408" s="42" t="str">
        <f>IF(M408="","",ROUND(SUM(I401:I408)/M408,1))</f>
        <v/>
      </c>
      <c r="Q408" s="42" t="str">
        <f t="shared" si="47"/>
        <v/>
      </c>
      <c r="R408" s="43" t="str">
        <f t="shared" si="49"/>
        <v/>
      </c>
    </row>
    <row r="409" spans="1:25" s="9" customFormat="1" ht="12.75" customHeight="1" thickBot="1">
      <c r="A409" s="23"/>
      <c r="B409" s="33"/>
      <c r="C409" s="452"/>
      <c r="D409" s="452"/>
      <c r="E409" s="452"/>
      <c r="F409" s="452"/>
      <c r="G409" s="452"/>
      <c r="H409" s="38"/>
      <c r="I409" s="36"/>
      <c r="J409" s="36"/>
      <c r="K409" s="45" t="str">
        <f t="shared" si="46"/>
        <v/>
      </c>
      <c r="L409" s="36"/>
      <c r="M409" s="36"/>
      <c r="N409" s="36"/>
      <c r="O409" s="42" t="str">
        <f>IF(R409="","",VLOOKUP(R409,$L$90:$P$102,5,TRUE))</f>
        <v/>
      </c>
      <c r="P409" s="42" t="str">
        <f>IF(M409="","",ROUND(SUM(I401:I409)/M409,1))</f>
        <v/>
      </c>
      <c r="Q409" s="42" t="str">
        <f t="shared" si="47"/>
        <v/>
      </c>
      <c r="R409" s="43" t="str">
        <f>IF(M409="","",MATCH(M409,$M$90:$M$102,1))</f>
        <v/>
      </c>
    </row>
    <row r="410" spans="1:25" s="9" customFormat="1" ht="12.75" customHeight="1" thickBot="1">
      <c r="A410" s="212" t="s">
        <v>35</v>
      </c>
      <c r="B410" s="213"/>
      <c r="C410" s="213"/>
      <c r="D410" s="213"/>
      <c r="E410" s="213"/>
      <c r="F410" s="60">
        <f>COUNTA(A401:A409)</f>
        <v>7</v>
      </c>
      <c r="G410" s="57" t="s">
        <v>34</v>
      </c>
      <c r="H410" s="214">
        <f>SUM(I401:I409)</f>
        <v>84</v>
      </c>
      <c r="I410" s="215"/>
      <c r="J410" s="70"/>
      <c r="K410" s="71"/>
      <c r="L410" s="72"/>
      <c r="M410" s="72"/>
      <c r="N410" s="73"/>
      <c r="O410" s="73"/>
      <c r="P410" s="73"/>
      <c r="Q410" s="73"/>
      <c r="R410" s="73"/>
    </row>
    <row r="411" spans="1:25" ht="12.75" customHeight="1" thickBot="1">
      <c r="A411" s="212" t="s">
        <v>88</v>
      </c>
      <c r="B411" s="213"/>
      <c r="C411" s="213"/>
      <c r="D411" s="213"/>
      <c r="E411" s="213"/>
      <c r="F411" s="213"/>
      <c r="G411" s="237"/>
      <c r="H411" s="214">
        <f>ROUND(H410/F410,1)</f>
        <v>12</v>
      </c>
      <c r="I411" s="215"/>
    </row>
    <row r="412" spans="1:25" ht="12.75" customHeight="1" thickBot="1">
      <c r="A412" s="238" t="s">
        <v>77</v>
      </c>
      <c r="B412" s="239"/>
      <c r="C412" s="239"/>
      <c r="D412" s="239"/>
      <c r="E412" s="239"/>
      <c r="F412" s="239"/>
      <c r="G412" s="240"/>
      <c r="H412" s="241">
        <f>IF(F410="","",VLOOKUP(F410,$L$90:$P$102,5,TRUE))</f>
        <v>2.6</v>
      </c>
      <c r="I412" s="242"/>
    </row>
    <row r="413" spans="1:25" ht="12.75" customHeight="1" thickBot="1">
      <c r="A413" s="212" t="s">
        <v>76</v>
      </c>
      <c r="B413" s="213"/>
      <c r="C413" s="213"/>
      <c r="D413" s="213"/>
      <c r="E413" s="213"/>
      <c r="F413" s="213"/>
      <c r="G413" s="237"/>
      <c r="H413" s="214">
        <f>ROUND(H411*H412,1)</f>
        <v>31.2</v>
      </c>
      <c r="I413" s="215"/>
      <c r="J413" s="55"/>
      <c r="K413" s="55"/>
      <c r="L413" s="55"/>
      <c r="M413" s="55"/>
      <c r="N413" s="55"/>
      <c r="O413" s="55"/>
      <c r="P413" s="55"/>
      <c r="Q413" s="168"/>
    </row>
    <row r="414" spans="1:25" ht="12.75" customHeight="1">
      <c r="A414" s="20"/>
      <c r="B414" s="20"/>
      <c r="C414" s="20"/>
      <c r="D414" s="20"/>
      <c r="E414" s="20"/>
      <c r="F414" s="20"/>
      <c r="G414" s="20"/>
      <c r="H414" s="69"/>
      <c r="I414" s="69"/>
      <c r="J414" s="55"/>
      <c r="K414" s="55"/>
      <c r="L414" s="55"/>
      <c r="M414" s="55"/>
      <c r="N414" s="55"/>
      <c r="O414" s="55"/>
      <c r="P414" s="55"/>
      <c r="Q414" s="168"/>
    </row>
    <row r="415" spans="1:25" s="94" customFormat="1" ht="12.75" customHeight="1" thickBot="1">
      <c r="A415" s="18"/>
      <c r="B415" s="18"/>
      <c r="C415" s="18"/>
      <c r="D415" s="18"/>
      <c r="E415" s="18"/>
      <c r="F415" s="18"/>
      <c r="G415" s="18"/>
      <c r="H415" s="18"/>
      <c r="I415" s="18"/>
      <c r="J415" s="18"/>
      <c r="K415" s="18"/>
      <c r="L415" s="18"/>
      <c r="M415" s="18"/>
      <c r="N415" s="18"/>
      <c r="O415" s="18"/>
      <c r="P415" s="18"/>
      <c r="Q415" s="18"/>
    </row>
    <row r="416" spans="1:25" ht="12.75" customHeight="1">
      <c r="A416" s="264" t="s">
        <v>19</v>
      </c>
      <c r="B416" s="265"/>
      <c r="C416" s="265"/>
      <c r="D416" s="265"/>
      <c r="E416" s="265"/>
      <c r="F416" s="266"/>
      <c r="G416" s="78"/>
      <c r="H416" s="79"/>
      <c r="I416" s="9"/>
      <c r="J416" s="9"/>
    </row>
    <row r="417" spans="1:17" ht="12.75" customHeight="1" thickBot="1">
      <c r="A417" s="267" t="s">
        <v>21</v>
      </c>
      <c r="B417" s="268"/>
      <c r="C417" s="268"/>
      <c r="D417" s="54" t="s">
        <v>69</v>
      </c>
      <c r="E417" s="74" t="str">
        <f>IF(D417="","","～")</f>
        <v>～</v>
      </c>
      <c r="F417" s="80" t="s">
        <v>70</v>
      </c>
      <c r="G417" s="162"/>
      <c r="H417" s="165"/>
      <c r="J417" s="269" t="s">
        <v>3</v>
      </c>
      <c r="K417" s="269"/>
      <c r="L417" s="153">
        <v>110</v>
      </c>
    </row>
    <row r="418" spans="1:17" ht="12.75" customHeight="1">
      <c r="A418" s="440" t="s">
        <v>106</v>
      </c>
      <c r="B418" s="441"/>
      <c r="C418" s="441"/>
      <c r="D418" s="441"/>
      <c r="E418" s="441"/>
      <c r="F418" s="441"/>
      <c r="G418" s="442"/>
      <c r="H418" s="442"/>
      <c r="I418" s="442"/>
      <c r="J418" s="442"/>
      <c r="K418" s="442"/>
      <c r="L418" s="442"/>
      <c r="M418" s="442"/>
      <c r="N418" s="442"/>
      <c r="O418" s="442"/>
      <c r="P418" s="442"/>
      <c r="Q418" s="443"/>
    </row>
    <row r="419" spans="1:17" ht="12.75" customHeight="1">
      <c r="A419" s="440"/>
      <c r="B419" s="441"/>
      <c r="C419" s="441"/>
      <c r="D419" s="441"/>
      <c r="E419" s="441"/>
      <c r="F419" s="441"/>
      <c r="G419" s="441"/>
      <c r="H419" s="441"/>
      <c r="I419" s="441"/>
      <c r="J419" s="441"/>
      <c r="K419" s="441"/>
      <c r="L419" s="441"/>
      <c r="M419" s="441"/>
      <c r="N419" s="441"/>
      <c r="O419" s="441"/>
      <c r="P419" s="441"/>
      <c r="Q419" s="444"/>
    </row>
    <row r="420" spans="1:17" ht="12.75" customHeight="1" thickBot="1">
      <c r="A420" s="445"/>
      <c r="B420" s="446"/>
      <c r="C420" s="446"/>
      <c r="D420" s="446"/>
      <c r="E420" s="446"/>
      <c r="F420" s="446"/>
      <c r="G420" s="446"/>
      <c r="H420" s="446"/>
      <c r="I420" s="446"/>
      <c r="J420" s="446"/>
      <c r="K420" s="446"/>
      <c r="L420" s="446"/>
      <c r="M420" s="446"/>
      <c r="N420" s="446"/>
      <c r="O420" s="446"/>
      <c r="P420" s="446"/>
      <c r="Q420" s="447"/>
    </row>
    <row r="421" spans="1:17" ht="12.75" customHeight="1">
      <c r="A421" s="448" t="s">
        <v>4</v>
      </c>
      <c r="B421" s="449"/>
      <c r="C421" s="449"/>
      <c r="D421" s="412" t="s">
        <v>30</v>
      </c>
      <c r="E421" s="412" t="s">
        <v>31</v>
      </c>
      <c r="F421" s="412" t="s">
        <v>5</v>
      </c>
      <c r="G421" s="412" t="s">
        <v>6</v>
      </c>
      <c r="H421" s="412" t="s">
        <v>7</v>
      </c>
      <c r="I421" s="412" t="s">
        <v>8</v>
      </c>
      <c r="J421" s="412" t="s">
        <v>9</v>
      </c>
      <c r="K421" s="412"/>
      <c r="L421" s="434" t="s">
        <v>10</v>
      </c>
      <c r="M421" s="434"/>
      <c r="N421" s="434" t="s">
        <v>11</v>
      </c>
      <c r="O421" s="434"/>
      <c r="P421" s="434" t="s">
        <v>12</v>
      </c>
      <c r="Q421" s="436"/>
    </row>
    <row r="422" spans="1:17" ht="12.75" customHeight="1" thickBot="1">
      <c r="A422" s="450"/>
      <c r="B422" s="451"/>
      <c r="C422" s="451"/>
      <c r="D422" s="413"/>
      <c r="E422" s="413"/>
      <c r="F422" s="413"/>
      <c r="G422" s="413"/>
      <c r="H422" s="413"/>
      <c r="I422" s="413"/>
      <c r="J422" s="413"/>
      <c r="K422" s="413"/>
      <c r="L422" s="435"/>
      <c r="M422" s="435"/>
      <c r="N422" s="435"/>
      <c r="O422" s="435"/>
      <c r="P422" s="435"/>
      <c r="Q422" s="437"/>
    </row>
    <row r="423" spans="1:17" ht="12.75" customHeight="1" thickBot="1">
      <c r="A423" s="389" t="s">
        <v>18</v>
      </c>
      <c r="B423" s="390"/>
      <c r="C423" s="390"/>
      <c r="D423" s="390"/>
      <c r="E423" s="390"/>
      <c r="F423" s="390"/>
      <c r="G423" s="390"/>
      <c r="H423" s="390"/>
      <c r="I423" s="390"/>
      <c r="J423" s="390"/>
      <c r="K423" s="390"/>
      <c r="L423" s="390"/>
      <c r="M423" s="390"/>
      <c r="N423" s="390"/>
      <c r="O423" s="391"/>
      <c r="P423" s="438">
        <v>9.1910000000000007</v>
      </c>
      <c r="Q423" s="439"/>
    </row>
    <row r="424" spans="1:17" ht="12.75" customHeight="1">
      <c r="A424" s="160" t="s">
        <v>69</v>
      </c>
      <c r="B424" s="45" t="str">
        <f>IF(A424="","","～")</f>
        <v>～</v>
      </c>
      <c r="C424" s="160" t="s">
        <v>70</v>
      </c>
      <c r="D424" s="95">
        <v>26.4</v>
      </c>
      <c r="E424" s="6">
        <f>IF(A424="","",ROUND(D424/60,2))</f>
        <v>0.44</v>
      </c>
      <c r="F424" s="5">
        <v>20</v>
      </c>
      <c r="G424" s="10">
        <f>IF(F424="","",ROUND(D424/1000/60/((F424/1000)^2*PI()/4),2))</f>
        <v>1.4</v>
      </c>
      <c r="H424" s="10">
        <f>IF(I424="","",ROUND(J424/I424*1000,0))</f>
        <v>128</v>
      </c>
      <c r="I424" s="5">
        <v>2</v>
      </c>
      <c r="J424" s="297">
        <f>IF(F424="","",ROUND(IF(F424&lt;=50,(0.0126+((0.01739-0.1087*(F424/1000))/(G424)^(1/2)))*(I424/(F424/1000))*(G424^2/(2*9.8)),10.666*$L$190^(-1.85)*(F424/1000)^(-4.87)*(D424/(1000*60))^1.85*I424),3))</f>
        <v>0.255</v>
      </c>
      <c r="K424" s="297"/>
      <c r="L424" s="424"/>
      <c r="M424" s="424"/>
      <c r="N424" s="424"/>
      <c r="O424" s="424"/>
      <c r="P424" s="431">
        <f>IF(A424="","",J424+L424+N424)</f>
        <v>0.255</v>
      </c>
      <c r="Q424" s="432"/>
    </row>
    <row r="425" spans="1:17" ht="12.75" customHeight="1">
      <c r="A425" s="163"/>
      <c r="B425" s="160" t="str">
        <f t="shared" ref="B425:B426" si="50">IF(A425="","","～")</f>
        <v/>
      </c>
      <c r="C425" s="164"/>
      <c r="D425" s="6" t="str">
        <f>IF(A425="","",$D424)</f>
        <v/>
      </c>
      <c r="E425" s="6" t="str">
        <f t="shared" ref="E425:E426" si="51">IF(A425="","",ROUND(D425/60,2))</f>
        <v/>
      </c>
      <c r="F425" s="5"/>
      <c r="G425" s="10" t="str">
        <f>IF(F425="","",ROUND(D425/1000/60/((F425/1000)^2*PI()/4),2))</f>
        <v/>
      </c>
      <c r="H425" s="10" t="str">
        <f t="shared" ref="H425:H426" si="52">IF(I425="","",ROUND(J425/I425*1000,0))</f>
        <v/>
      </c>
      <c r="I425" s="5"/>
      <c r="J425" s="297" t="str">
        <f>IF(F425="","",ROUND(IF(F425&lt;=50,(0.0126+((0.01739-0.1087*(F425/1000))/(G425)^(1/2)))*(I425/(F425/1000))*(G425^2/(2*9.8)),10.666*$L$190^(-1.85)*(F425/1000)^(-4.87)*(D425/(1000*60))^1.85*I425),3))</f>
        <v/>
      </c>
      <c r="K425" s="297"/>
      <c r="L425" s="424"/>
      <c r="M425" s="424"/>
      <c r="N425" s="424"/>
      <c r="O425" s="424"/>
      <c r="P425" s="433" t="str">
        <f>IF(A425="","",J425+L425+N425)</f>
        <v/>
      </c>
      <c r="Q425" s="300"/>
    </row>
    <row r="426" spans="1:17" ht="12.75" customHeight="1">
      <c r="A426" s="163"/>
      <c r="B426" s="160" t="str">
        <f t="shared" si="50"/>
        <v/>
      </c>
      <c r="C426" s="164"/>
      <c r="D426" s="6" t="str">
        <f>IF(A426="","",#REF!)</f>
        <v/>
      </c>
      <c r="E426" s="6" t="str">
        <f t="shared" si="51"/>
        <v/>
      </c>
      <c r="F426" s="5"/>
      <c r="G426" s="10" t="str">
        <f>IF(F426="","",ROUND(D426/1000/60/((F426/1000)^2*PI()/4),2))</f>
        <v/>
      </c>
      <c r="H426" s="10" t="str">
        <f t="shared" si="52"/>
        <v/>
      </c>
      <c r="I426" s="5"/>
      <c r="J426" s="297" t="str">
        <f>IF(F426="","",ROUND(IF(F426&lt;=50,(0.0126+((0.01739-0.1087*(F426/1000))/(G426)^(1/2)))*(I426/(F426/1000))*(G426^2/(2*9.8)),10.666*$L$194^(-1.85)*(F426/1000)^(-4.87)*(D426/(1000*60))^1.85*I426),3))</f>
        <v/>
      </c>
      <c r="K426" s="297"/>
      <c r="L426" s="424"/>
      <c r="M426" s="424"/>
      <c r="N426" s="424"/>
      <c r="O426" s="424"/>
      <c r="P426" s="299" t="str">
        <f t="shared" ref="P426" si="53">IF(A426="","",J426+L426+N426)</f>
        <v/>
      </c>
      <c r="Q426" s="300"/>
    </row>
    <row r="427" spans="1:17" ht="12.75" customHeight="1" thickBot="1">
      <c r="A427" s="425" t="s">
        <v>13</v>
      </c>
      <c r="B427" s="426"/>
      <c r="C427" s="426"/>
      <c r="D427" s="48">
        <f>D424</f>
        <v>26.4</v>
      </c>
      <c r="E427" s="48"/>
      <c r="F427" s="48"/>
      <c r="G427" s="48"/>
      <c r="H427" s="48"/>
      <c r="I427" s="48">
        <f>SUM(I424:I426)</f>
        <v>2</v>
      </c>
      <c r="J427" s="427">
        <f>SUM(J424:K426)</f>
        <v>0.255</v>
      </c>
      <c r="K427" s="428"/>
      <c r="L427" s="427">
        <f>SUM(L424:M426)</f>
        <v>0</v>
      </c>
      <c r="M427" s="428"/>
      <c r="N427" s="427">
        <f>SUM(N424:O426)</f>
        <v>0</v>
      </c>
      <c r="O427" s="428"/>
      <c r="P427" s="429">
        <f>SUM(P423:Q426)</f>
        <v>9.4460000000000015</v>
      </c>
      <c r="Q427" s="430"/>
    </row>
    <row r="428" spans="1:17" ht="12.75" customHeight="1">
      <c r="A428" s="406" t="s">
        <v>14</v>
      </c>
      <c r="B428" s="407"/>
      <c r="C428" s="408"/>
      <c r="D428" s="412" t="s">
        <v>30</v>
      </c>
      <c r="E428" s="412" t="s">
        <v>31</v>
      </c>
      <c r="F428" s="414" t="s">
        <v>5</v>
      </c>
      <c r="G428" s="416" t="s">
        <v>6</v>
      </c>
      <c r="H428" s="418"/>
      <c r="I428" s="419"/>
      <c r="J428" s="385" t="s">
        <v>44</v>
      </c>
      <c r="K428" s="386"/>
      <c r="L428" s="389"/>
      <c r="M428" s="390"/>
      <c r="N428" s="390"/>
      <c r="O428" s="390"/>
      <c r="P428" s="390"/>
      <c r="Q428" s="391"/>
    </row>
    <row r="429" spans="1:17" ht="12.75" customHeight="1" thickBot="1">
      <c r="A429" s="409"/>
      <c r="B429" s="410"/>
      <c r="C429" s="411"/>
      <c r="D429" s="413"/>
      <c r="E429" s="413"/>
      <c r="F429" s="415"/>
      <c r="G429" s="417"/>
      <c r="H429" s="420"/>
      <c r="I429" s="421"/>
      <c r="J429" s="387"/>
      <c r="K429" s="388"/>
      <c r="L429" s="392"/>
      <c r="M429" s="393"/>
      <c r="N429" s="393"/>
      <c r="O429" s="393"/>
      <c r="P429" s="393"/>
      <c r="Q429" s="394"/>
    </row>
    <row r="430" spans="1:17" ht="12.75" customHeight="1">
      <c r="A430" s="398"/>
      <c r="B430" s="399"/>
      <c r="C430" s="399"/>
      <c r="D430" s="8" t="str">
        <f>IF(A430="","",D424)</f>
        <v/>
      </c>
      <c r="E430" s="8" t="str">
        <f t="shared" ref="E430:E433" si="54">IF(A430="","",ROUND(D430/60,2))</f>
        <v/>
      </c>
      <c r="F430" s="7"/>
      <c r="G430" s="12" t="str">
        <f>IF(F430="","",ROUND(D430/1000/60/((F430/1000)^2*PI()/4),2))</f>
        <v/>
      </c>
      <c r="H430" s="420"/>
      <c r="I430" s="421"/>
      <c r="J430" s="400"/>
      <c r="K430" s="401"/>
      <c r="L430" s="392"/>
      <c r="M430" s="393"/>
      <c r="N430" s="393"/>
      <c r="O430" s="393"/>
      <c r="P430" s="393"/>
      <c r="Q430" s="394"/>
    </row>
    <row r="431" spans="1:17" ht="12.75" customHeight="1">
      <c r="A431" s="402"/>
      <c r="B431" s="403"/>
      <c r="C431" s="403"/>
      <c r="D431" s="6" t="str">
        <f>IF(A431="","",D424)</f>
        <v/>
      </c>
      <c r="E431" s="6" t="str">
        <f t="shared" si="54"/>
        <v/>
      </c>
      <c r="F431" s="5"/>
      <c r="G431" s="13" t="str">
        <f>IF(F431="","",ROUND(D431/1000/60/((F431/1000)^2*PI()/4),2))</f>
        <v/>
      </c>
      <c r="H431" s="420"/>
      <c r="I431" s="421"/>
      <c r="J431" s="404"/>
      <c r="K431" s="405"/>
      <c r="L431" s="392"/>
      <c r="M431" s="393"/>
      <c r="N431" s="393"/>
      <c r="O431" s="393"/>
      <c r="P431" s="393"/>
      <c r="Q431" s="394"/>
    </row>
    <row r="432" spans="1:17" ht="12.75" customHeight="1">
      <c r="A432" s="402"/>
      <c r="B432" s="403"/>
      <c r="C432" s="403"/>
      <c r="D432" s="6" t="str">
        <f>IF(A432="","",D424)</f>
        <v/>
      </c>
      <c r="E432" s="6" t="str">
        <f t="shared" si="54"/>
        <v/>
      </c>
      <c r="F432" s="5"/>
      <c r="G432" s="13" t="str">
        <f>IF(F432="","",ROUND(D432/1000/60/((F432/1000)^2*PI()/4),2))</f>
        <v/>
      </c>
      <c r="H432" s="420"/>
      <c r="I432" s="421"/>
      <c r="J432" s="404"/>
      <c r="K432" s="405"/>
      <c r="L432" s="392"/>
      <c r="M432" s="393"/>
      <c r="N432" s="393"/>
      <c r="O432" s="393"/>
      <c r="P432" s="393"/>
      <c r="Q432" s="394"/>
    </row>
    <row r="433" spans="1:17" ht="12.75" customHeight="1" thickBot="1">
      <c r="A433" s="402"/>
      <c r="B433" s="403"/>
      <c r="C433" s="403"/>
      <c r="D433" s="6" t="str">
        <f>IF(A433="","",D424)</f>
        <v/>
      </c>
      <c r="E433" s="6" t="str">
        <f t="shared" si="54"/>
        <v/>
      </c>
      <c r="F433" s="5"/>
      <c r="G433" s="13" t="str">
        <f>IF(F433="","",ROUND(D433/1000/60/((F433/1000)^2*PI()/4),2))</f>
        <v/>
      </c>
      <c r="H433" s="422"/>
      <c r="I433" s="423"/>
      <c r="J433" s="404"/>
      <c r="K433" s="405"/>
      <c r="L433" s="392"/>
      <c r="M433" s="393"/>
      <c r="N433" s="393"/>
      <c r="O433" s="393"/>
      <c r="P433" s="393"/>
      <c r="Q433" s="394"/>
    </row>
    <row r="434" spans="1:17" ht="12.75" customHeight="1" thickBot="1">
      <c r="A434" s="363" t="s">
        <v>13</v>
      </c>
      <c r="B434" s="364"/>
      <c r="C434" s="364"/>
      <c r="D434" s="364"/>
      <c r="E434" s="364"/>
      <c r="F434" s="364"/>
      <c r="G434" s="364"/>
      <c r="H434" s="364"/>
      <c r="I434" s="365"/>
      <c r="J434" s="366">
        <f>SUM(J430:J433)</f>
        <v>0</v>
      </c>
      <c r="K434" s="367"/>
      <c r="L434" s="395"/>
      <c r="M434" s="396"/>
      <c r="N434" s="396"/>
      <c r="O434" s="396"/>
      <c r="P434" s="396"/>
      <c r="Q434" s="397"/>
    </row>
    <row r="435" spans="1:17" ht="12.75" customHeight="1" thickBot="1">
      <c r="A435" s="368" t="s">
        <v>17</v>
      </c>
      <c r="B435" s="369"/>
      <c r="C435" s="369"/>
      <c r="D435" s="369"/>
      <c r="E435" s="369"/>
      <c r="F435" s="369"/>
      <c r="G435" s="369"/>
      <c r="H435" s="369"/>
      <c r="I435" s="370"/>
      <c r="J435" s="371" t="str">
        <f>IF(D417="","","給水系統  "&amp;D417&amp;E417&amp;F417)</f>
        <v>給水系統  B～E</v>
      </c>
      <c r="K435" s="371"/>
      <c r="L435" s="371"/>
      <c r="M435" s="371"/>
      <c r="N435" s="372"/>
      <c r="O435" s="373">
        <f>P427+J434</f>
        <v>9.4460000000000015</v>
      </c>
      <c r="P435" s="374"/>
      <c r="Q435" s="375"/>
    </row>
    <row r="436" spans="1:17" ht="12.75" customHeight="1">
      <c r="A436" s="376" t="s">
        <v>84</v>
      </c>
      <c r="B436" s="377"/>
      <c r="C436" s="377"/>
      <c r="D436" s="377"/>
      <c r="E436" s="377"/>
      <c r="F436" s="377"/>
      <c r="G436" s="377"/>
      <c r="H436" s="377"/>
      <c r="I436" s="377"/>
      <c r="J436" s="377"/>
      <c r="K436" s="377"/>
      <c r="L436" s="377"/>
      <c r="M436" s="377"/>
      <c r="N436" s="377"/>
      <c r="O436" s="377"/>
      <c r="P436" s="377"/>
      <c r="Q436" s="378"/>
    </row>
    <row r="437" spans="1:17" ht="12.75" customHeight="1" thickBot="1">
      <c r="A437" s="382"/>
      <c r="B437" s="383"/>
      <c r="C437" s="383"/>
      <c r="D437" s="383"/>
      <c r="E437" s="383"/>
      <c r="F437" s="383"/>
      <c r="G437" s="383"/>
      <c r="H437" s="383"/>
      <c r="I437" s="383"/>
      <c r="J437" s="383"/>
      <c r="K437" s="383"/>
      <c r="L437" s="383"/>
      <c r="M437" s="383"/>
      <c r="N437" s="383"/>
      <c r="O437" s="383"/>
      <c r="P437" s="383"/>
      <c r="Q437" s="384"/>
    </row>
    <row r="438" spans="1:17" ht="12.75" customHeight="1">
      <c r="A438" s="264" t="s">
        <v>19</v>
      </c>
      <c r="B438" s="265"/>
      <c r="C438" s="265"/>
      <c r="D438" s="265"/>
      <c r="E438" s="265"/>
      <c r="F438" s="266"/>
      <c r="G438" s="78"/>
      <c r="H438" s="79"/>
      <c r="I438" s="9"/>
      <c r="J438" s="9"/>
    </row>
    <row r="439" spans="1:17" ht="12.75" customHeight="1" thickBot="1">
      <c r="A439" s="267" t="s">
        <v>21</v>
      </c>
      <c r="B439" s="268"/>
      <c r="C439" s="268"/>
      <c r="D439" s="54" t="s">
        <v>107</v>
      </c>
      <c r="E439" s="74" t="str">
        <f>IF(D439="","","～")</f>
        <v>～</v>
      </c>
      <c r="F439" s="80" t="s">
        <v>70</v>
      </c>
      <c r="G439" s="162"/>
      <c r="H439" s="165"/>
      <c r="J439" s="269" t="s">
        <v>3</v>
      </c>
      <c r="K439" s="269"/>
      <c r="L439" s="153">
        <v>110</v>
      </c>
    </row>
    <row r="440" spans="1:17" ht="12.75" customHeight="1">
      <c r="A440" s="440" t="s">
        <v>45</v>
      </c>
      <c r="B440" s="441"/>
      <c r="C440" s="441"/>
      <c r="D440" s="441"/>
      <c r="E440" s="441"/>
      <c r="F440" s="441"/>
      <c r="G440" s="442"/>
      <c r="H440" s="442"/>
      <c r="I440" s="442"/>
      <c r="J440" s="442"/>
      <c r="K440" s="442"/>
      <c r="L440" s="442"/>
      <c r="M440" s="442"/>
      <c r="N440" s="442"/>
      <c r="O440" s="442"/>
      <c r="P440" s="442"/>
      <c r="Q440" s="443"/>
    </row>
    <row r="441" spans="1:17" ht="12.75" customHeight="1" thickBot="1">
      <c r="A441" s="445"/>
      <c r="B441" s="446"/>
      <c r="C441" s="446"/>
      <c r="D441" s="446"/>
      <c r="E441" s="446"/>
      <c r="F441" s="446"/>
      <c r="G441" s="446"/>
      <c r="H441" s="446"/>
      <c r="I441" s="446"/>
      <c r="J441" s="446"/>
      <c r="K441" s="446"/>
      <c r="L441" s="446"/>
      <c r="M441" s="446"/>
      <c r="N441" s="446"/>
      <c r="O441" s="446"/>
      <c r="P441" s="446"/>
      <c r="Q441" s="447"/>
    </row>
    <row r="442" spans="1:17" ht="12.75" customHeight="1">
      <c r="A442" s="448" t="s">
        <v>4</v>
      </c>
      <c r="B442" s="449"/>
      <c r="C442" s="449"/>
      <c r="D442" s="412" t="s">
        <v>30</v>
      </c>
      <c r="E442" s="412" t="s">
        <v>31</v>
      </c>
      <c r="F442" s="412" t="s">
        <v>5</v>
      </c>
      <c r="G442" s="412" t="s">
        <v>6</v>
      </c>
      <c r="H442" s="412" t="s">
        <v>7</v>
      </c>
      <c r="I442" s="412" t="s">
        <v>8</v>
      </c>
      <c r="J442" s="412" t="s">
        <v>9</v>
      </c>
      <c r="K442" s="412"/>
      <c r="L442" s="434" t="s">
        <v>10</v>
      </c>
      <c r="M442" s="434"/>
      <c r="N442" s="434" t="s">
        <v>11</v>
      </c>
      <c r="O442" s="434"/>
      <c r="P442" s="434" t="s">
        <v>12</v>
      </c>
      <c r="Q442" s="436"/>
    </row>
    <row r="443" spans="1:17" ht="12.75" customHeight="1" thickBot="1">
      <c r="A443" s="450"/>
      <c r="B443" s="451"/>
      <c r="C443" s="451"/>
      <c r="D443" s="413"/>
      <c r="E443" s="413"/>
      <c r="F443" s="413"/>
      <c r="G443" s="413"/>
      <c r="H443" s="413"/>
      <c r="I443" s="413"/>
      <c r="J443" s="413"/>
      <c r="K443" s="413"/>
      <c r="L443" s="435"/>
      <c r="M443" s="435"/>
      <c r="N443" s="435"/>
      <c r="O443" s="435"/>
      <c r="P443" s="435"/>
      <c r="Q443" s="437"/>
    </row>
    <row r="444" spans="1:17" ht="12.75" customHeight="1" thickBot="1">
      <c r="A444" s="389" t="s">
        <v>18</v>
      </c>
      <c r="B444" s="390"/>
      <c r="C444" s="390"/>
      <c r="D444" s="390"/>
      <c r="E444" s="390"/>
      <c r="F444" s="390"/>
      <c r="G444" s="390"/>
      <c r="H444" s="390"/>
      <c r="I444" s="390"/>
      <c r="J444" s="390"/>
      <c r="K444" s="390"/>
      <c r="L444" s="390"/>
      <c r="M444" s="390"/>
      <c r="N444" s="390"/>
      <c r="O444" s="391"/>
      <c r="P444" s="438"/>
      <c r="Q444" s="439"/>
    </row>
    <row r="445" spans="1:17" ht="12.75" customHeight="1">
      <c r="A445" s="160" t="s">
        <v>107</v>
      </c>
      <c r="B445" s="45" t="str">
        <f>IF(A445="","","～")</f>
        <v>～</v>
      </c>
      <c r="C445" s="160" t="s">
        <v>70</v>
      </c>
      <c r="D445" s="95">
        <v>12</v>
      </c>
      <c r="E445" s="6">
        <f>IF(A445="","",ROUND(D445/60,2))</f>
        <v>0.2</v>
      </c>
      <c r="F445" s="5">
        <v>13</v>
      </c>
      <c r="G445" s="10">
        <f>IF(F445="","",ROUND(D445/1000/60/((F445/1000)^2*PI()/4),2))</f>
        <v>1.51</v>
      </c>
      <c r="H445" s="10">
        <f>IF(I445="","",ROUND(J445/I445*1000,0))</f>
        <v>229</v>
      </c>
      <c r="I445" s="5">
        <v>5.5</v>
      </c>
      <c r="J445" s="297">
        <f>IF(F445="","",ROUND(IF(F445&lt;=50,(0.0126+((0.01739-0.1087*(F445/1000))/(G445)^(1/2)))*(I445/(F445/1000))*(G445^2/(2*9.8)),10.666*$L$190^(-1.85)*(F445/1000)^(-4.87)*(D445/(1000*60))^1.85*I445),3))</f>
        <v>1.26</v>
      </c>
      <c r="K445" s="297"/>
      <c r="L445" s="424">
        <v>1.5</v>
      </c>
      <c r="M445" s="424"/>
      <c r="N445" s="424">
        <v>3</v>
      </c>
      <c r="O445" s="424"/>
      <c r="P445" s="431">
        <f>IF(A445="","",J445+L445+N445)</f>
        <v>5.76</v>
      </c>
      <c r="Q445" s="432"/>
    </row>
    <row r="446" spans="1:17" ht="12.75" customHeight="1">
      <c r="A446" s="163"/>
      <c r="B446" s="160" t="str">
        <f t="shared" ref="B446:B447" si="55">IF(A446="","","～")</f>
        <v/>
      </c>
      <c r="C446" s="164"/>
      <c r="D446" s="6" t="str">
        <f>IF(A446="","",$D445)</f>
        <v/>
      </c>
      <c r="E446" s="6" t="str">
        <f t="shared" ref="E446:E447" si="56">IF(A446="","",ROUND(D446/60,2))</f>
        <v/>
      </c>
      <c r="F446" s="5"/>
      <c r="G446" s="10" t="str">
        <f>IF(F446="","",ROUND(D446/1000/60/((F446/1000)^2*PI()/4),2))</f>
        <v/>
      </c>
      <c r="H446" s="10" t="str">
        <f t="shared" ref="H446:H447" si="57">IF(I446="","",ROUND(J446/I446*1000,0))</f>
        <v/>
      </c>
      <c r="I446" s="5"/>
      <c r="J446" s="297" t="str">
        <f>IF(F446="","",ROUND(IF(F446&lt;=50,(0.0126+((0.01739-0.1087*(F446/1000))/(G446)^(1/2)))*(I446/(F446/1000))*(G446^2/(2*9.8)),10.666*$L$190^(-1.85)*(F446/1000)^(-4.87)*(D446/(1000*60))^1.85*I446),3))</f>
        <v/>
      </c>
      <c r="K446" s="297"/>
      <c r="L446" s="424"/>
      <c r="M446" s="424"/>
      <c r="N446" s="424"/>
      <c r="O446" s="424"/>
      <c r="P446" s="433" t="str">
        <f>IF(A446="","",J446+L446+N446)</f>
        <v/>
      </c>
      <c r="Q446" s="300"/>
    </row>
    <row r="447" spans="1:17" ht="12.75" customHeight="1">
      <c r="A447" s="163"/>
      <c r="B447" s="160" t="str">
        <f t="shared" si="55"/>
        <v/>
      </c>
      <c r="C447" s="164"/>
      <c r="D447" s="6" t="str">
        <f>IF(A447="","",#REF!)</f>
        <v/>
      </c>
      <c r="E447" s="6" t="str">
        <f t="shared" si="56"/>
        <v/>
      </c>
      <c r="F447" s="5"/>
      <c r="G447" s="10" t="str">
        <f>IF(F447="","",ROUND(D447/1000/60/((F447/1000)^2*PI()/4),2))</f>
        <v/>
      </c>
      <c r="H447" s="10" t="str">
        <f t="shared" si="57"/>
        <v/>
      </c>
      <c r="I447" s="5"/>
      <c r="J447" s="297" t="str">
        <f>IF(F447="","",ROUND(IF(F447&lt;=50,(0.0126+((0.01739-0.1087*(F447/1000))/(G447)^(1/2)))*(I447/(F447/1000))*(G447^2/(2*9.8)),10.666*$L$194^(-1.85)*(F447/1000)^(-4.87)*(D447/(1000*60))^1.85*I447),3))</f>
        <v/>
      </c>
      <c r="K447" s="297"/>
      <c r="L447" s="424"/>
      <c r="M447" s="424"/>
      <c r="N447" s="424"/>
      <c r="O447" s="424"/>
      <c r="P447" s="299" t="str">
        <f t="shared" ref="P447" si="58">IF(A447="","",J447+L447+N447)</f>
        <v/>
      </c>
      <c r="Q447" s="300"/>
    </row>
    <row r="448" spans="1:17" ht="12.75" customHeight="1" thickBot="1">
      <c r="A448" s="425" t="s">
        <v>13</v>
      </c>
      <c r="B448" s="426"/>
      <c r="C448" s="426"/>
      <c r="D448" s="48">
        <f>D445</f>
        <v>12</v>
      </c>
      <c r="E448" s="48"/>
      <c r="F448" s="48"/>
      <c r="G448" s="48"/>
      <c r="H448" s="48"/>
      <c r="I448" s="48">
        <f>SUM(I445:I447)</f>
        <v>5.5</v>
      </c>
      <c r="J448" s="427">
        <f>SUM(J445:K447)</f>
        <v>1.26</v>
      </c>
      <c r="K448" s="428"/>
      <c r="L448" s="427">
        <f>SUM(L445:M447)</f>
        <v>1.5</v>
      </c>
      <c r="M448" s="428"/>
      <c r="N448" s="427">
        <f>SUM(N445:O447)</f>
        <v>3</v>
      </c>
      <c r="O448" s="428"/>
      <c r="P448" s="429">
        <f>SUM(P444:Q447)</f>
        <v>5.76</v>
      </c>
      <c r="Q448" s="430"/>
    </row>
    <row r="449" spans="1:17" ht="12.75" customHeight="1">
      <c r="A449" s="406" t="s">
        <v>14</v>
      </c>
      <c r="B449" s="407"/>
      <c r="C449" s="408"/>
      <c r="D449" s="412" t="s">
        <v>30</v>
      </c>
      <c r="E449" s="412" t="s">
        <v>31</v>
      </c>
      <c r="F449" s="414" t="s">
        <v>5</v>
      </c>
      <c r="G449" s="416" t="s">
        <v>6</v>
      </c>
      <c r="H449" s="418"/>
      <c r="I449" s="419"/>
      <c r="J449" s="385" t="s">
        <v>44</v>
      </c>
      <c r="K449" s="386"/>
      <c r="L449" s="389"/>
      <c r="M449" s="390"/>
      <c r="N449" s="390"/>
      <c r="O449" s="390"/>
      <c r="P449" s="390"/>
      <c r="Q449" s="391"/>
    </row>
    <row r="450" spans="1:17" ht="12.75" customHeight="1" thickBot="1">
      <c r="A450" s="409"/>
      <c r="B450" s="410"/>
      <c r="C450" s="411"/>
      <c r="D450" s="413"/>
      <c r="E450" s="413"/>
      <c r="F450" s="415"/>
      <c r="G450" s="417"/>
      <c r="H450" s="420"/>
      <c r="I450" s="421"/>
      <c r="J450" s="387"/>
      <c r="K450" s="388"/>
      <c r="L450" s="392"/>
      <c r="M450" s="393"/>
      <c r="N450" s="393"/>
      <c r="O450" s="393"/>
      <c r="P450" s="393"/>
      <c r="Q450" s="394"/>
    </row>
    <row r="451" spans="1:17" ht="12.75" customHeight="1">
      <c r="A451" s="398"/>
      <c r="B451" s="399"/>
      <c r="C451" s="399"/>
      <c r="D451" s="8" t="str">
        <f>IF(A451="","",D445)</f>
        <v/>
      </c>
      <c r="E451" s="8" t="str">
        <f t="shared" ref="E451:E454" si="59">IF(A451="","",ROUND(D451/60,2))</f>
        <v/>
      </c>
      <c r="F451" s="7"/>
      <c r="G451" s="12" t="str">
        <f>IF(F451="","",ROUND(D451/1000/60/((F451/1000)^2*PI()/4),2))</f>
        <v/>
      </c>
      <c r="H451" s="420"/>
      <c r="I451" s="421"/>
      <c r="J451" s="400"/>
      <c r="K451" s="401"/>
      <c r="L451" s="392"/>
      <c r="M451" s="393"/>
      <c r="N451" s="393"/>
      <c r="O451" s="393"/>
      <c r="P451" s="393"/>
      <c r="Q451" s="394"/>
    </row>
    <row r="452" spans="1:17" ht="12.75" customHeight="1">
      <c r="A452" s="402"/>
      <c r="B452" s="403"/>
      <c r="C452" s="403"/>
      <c r="D452" s="6" t="str">
        <f>IF(A452="","",D445)</f>
        <v/>
      </c>
      <c r="E452" s="6" t="str">
        <f t="shared" si="59"/>
        <v/>
      </c>
      <c r="F452" s="5"/>
      <c r="G452" s="13" t="str">
        <f>IF(F452="","",ROUND(D452/1000/60/((F452/1000)^2*PI()/4),2))</f>
        <v/>
      </c>
      <c r="H452" s="420"/>
      <c r="I452" s="421"/>
      <c r="J452" s="404"/>
      <c r="K452" s="405"/>
      <c r="L452" s="392"/>
      <c r="M452" s="393"/>
      <c r="N452" s="393"/>
      <c r="O452" s="393"/>
      <c r="P452" s="393"/>
      <c r="Q452" s="394"/>
    </row>
    <row r="453" spans="1:17" ht="12.75" customHeight="1">
      <c r="A453" s="402"/>
      <c r="B453" s="403"/>
      <c r="C453" s="403"/>
      <c r="D453" s="6" t="str">
        <f>IF(A453="","",D445)</f>
        <v/>
      </c>
      <c r="E453" s="6" t="str">
        <f t="shared" si="59"/>
        <v/>
      </c>
      <c r="F453" s="5"/>
      <c r="G453" s="13" t="str">
        <f>IF(F453="","",ROUND(D453/1000/60/((F453/1000)^2*PI()/4),2))</f>
        <v/>
      </c>
      <c r="H453" s="420"/>
      <c r="I453" s="421"/>
      <c r="J453" s="404"/>
      <c r="K453" s="405"/>
      <c r="L453" s="392"/>
      <c r="M453" s="393"/>
      <c r="N453" s="393"/>
      <c r="O453" s="393"/>
      <c r="P453" s="393"/>
      <c r="Q453" s="394"/>
    </row>
    <row r="454" spans="1:17" ht="12.75" customHeight="1" thickBot="1">
      <c r="A454" s="402"/>
      <c r="B454" s="403"/>
      <c r="C454" s="403"/>
      <c r="D454" s="6" t="str">
        <f>IF(A454="","",D445)</f>
        <v/>
      </c>
      <c r="E454" s="6" t="str">
        <f t="shared" si="59"/>
        <v/>
      </c>
      <c r="F454" s="5"/>
      <c r="G454" s="13" t="str">
        <f>IF(F454="","",ROUND(D454/1000/60/((F454/1000)^2*PI()/4),2))</f>
        <v/>
      </c>
      <c r="H454" s="422"/>
      <c r="I454" s="423"/>
      <c r="J454" s="404"/>
      <c r="K454" s="405"/>
      <c r="L454" s="392"/>
      <c r="M454" s="393"/>
      <c r="N454" s="393"/>
      <c r="O454" s="393"/>
      <c r="P454" s="393"/>
      <c r="Q454" s="394"/>
    </row>
    <row r="455" spans="1:17" ht="12.75" customHeight="1" thickBot="1">
      <c r="A455" s="363" t="s">
        <v>13</v>
      </c>
      <c r="B455" s="364"/>
      <c r="C455" s="364"/>
      <c r="D455" s="364"/>
      <c r="E455" s="364"/>
      <c r="F455" s="364"/>
      <c r="G455" s="364"/>
      <c r="H455" s="364"/>
      <c r="I455" s="365"/>
      <c r="J455" s="366">
        <f>SUM(J451:J454)</f>
        <v>0</v>
      </c>
      <c r="K455" s="367"/>
      <c r="L455" s="395"/>
      <c r="M455" s="396"/>
      <c r="N455" s="396"/>
      <c r="O455" s="396"/>
      <c r="P455" s="396"/>
      <c r="Q455" s="397"/>
    </row>
    <row r="456" spans="1:17" ht="12.75" customHeight="1" thickBot="1">
      <c r="A456" s="368" t="s">
        <v>17</v>
      </c>
      <c r="B456" s="369"/>
      <c r="C456" s="369"/>
      <c r="D456" s="369"/>
      <c r="E456" s="369"/>
      <c r="F456" s="369"/>
      <c r="G456" s="369"/>
      <c r="H456" s="369"/>
      <c r="I456" s="370"/>
      <c r="J456" s="371" t="str">
        <f>IF(D439="","","給水系統  "&amp;D439&amp;E439&amp;F439)</f>
        <v>給水系統  ⑥～E</v>
      </c>
      <c r="K456" s="371"/>
      <c r="L456" s="371"/>
      <c r="M456" s="371"/>
      <c r="N456" s="372"/>
      <c r="O456" s="373">
        <f>P448+J455</f>
        <v>5.76</v>
      </c>
      <c r="P456" s="374"/>
      <c r="Q456" s="375"/>
    </row>
    <row r="457" spans="1:17" ht="12.75" customHeight="1">
      <c r="A457" s="376" t="s">
        <v>108</v>
      </c>
      <c r="B457" s="377"/>
      <c r="C457" s="377"/>
      <c r="D457" s="377"/>
      <c r="E457" s="377"/>
      <c r="F457" s="377"/>
      <c r="G457" s="377"/>
      <c r="H457" s="377"/>
      <c r="I457" s="377"/>
      <c r="J457" s="377"/>
      <c r="K457" s="377"/>
      <c r="L457" s="377"/>
      <c r="M457" s="377"/>
      <c r="N457" s="377"/>
      <c r="O457" s="377"/>
      <c r="P457" s="377"/>
      <c r="Q457" s="378"/>
    </row>
    <row r="458" spans="1:17" ht="12.75" customHeight="1" thickBot="1">
      <c r="A458" s="382"/>
      <c r="B458" s="383"/>
      <c r="C458" s="383"/>
      <c r="D458" s="383"/>
      <c r="E458" s="383"/>
      <c r="F458" s="383"/>
      <c r="G458" s="383"/>
      <c r="H458" s="383"/>
      <c r="I458" s="383"/>
      <c r="J458" s="383"/>
      <c r="K458" s="383"/>
      <c r="L458" s="383"/>
      <c r="M458" s="383"/>
      <c r="N458" s="383"/>
      <c r="O458" s="383"/>
      <c r="P458" s="383"/>
      <c r="Q458" s="384"/>
    </row>
    <row r="459" spans="1:17" ht="12.75" customHeight="1">
      <c r="A459" s="20"/>
      <c r="B459" s="20"/>
      <c r="C459" s="20"/>
      <c r="D459" s="20"/>
      <c r="E459" s="20"/>
      <c r="F459" s="20"/>
      <c r="G459" s="20"/>
      <c r="H459" s="69"/>
      <c r="I459" s="69"/>
      <c r="J459" s="55"/>
      <c r="K459" s="55"/>
      <c r="L459" s="55"/>
      <c r="M459" s="55"/>
      <c r="N459" s="55"/>
      <c r="O459" s="55"/>
      <c r="P459" s="55"/>
      <c r="Q459" s="168"/>
    </row>
    <row r="460" spans="1:17" s="94" customFormat="1" ht="12.75" customHeight="1" thickBot="1">
      <c r="A460" s="18"/>
      <c r="B460" s="18"/>
      <c r="C460" s="18"/>
      <c r="D460" s="18"/>
      <c r="E460" s="18"/>
      <c r="F460" s="18"/>
      <c r="G460" s="18"/>
      <c r="H460" s="18"/>
      <c r="I460" s="18"/>
      <c r="J460" s="18"/>
      <c r="K460" s="18"/>
      <c r="L460" s="18"/>
      <c r="M460" s="18"/>
      <c r="N460" s="18"/>
      <c r="O460" s="18"/>
      <c r="P460" s="18"/>
      <c r="Q460" s="18"/>
    </row>
    <row r="461" spans="1:17" ht="12.75" customHeight="1">
      <c r="A461" s="264" t="s">
        <v>19</v>
      </c>
      <c r="B461" s="265"/>
      <c r="C461" s="265"/>
      <c r="D461" s="265"/>
      <c r="E461" s="265"/>
      <c r="F461" s="266"/>
      <c r="G461" s="78"/>
      <c r="H461" s="79"/>
      <c r="I461" s="9"/>
      <c r="J461" s="9"/>
    </row>
    <row r="462" spans="1:17" ht="12.75" customHeight="1" thickBot="1">
      <c r="A462" s="267" t="s">
        <v>21</v>
      </c>
      <c r="B462" s="268"/>
      <c r="C462" s="268"/>
      <c r="D462" s="54" t="s">
        <v>70</v>
      </c>
      <c r="E462" s="74" t="str">
        <f>IF(D462="","","～")</f>
        <v>～</v>
      </c>
      <c r="F462" s="80" t="s">
        <v>109</v>
      </c>
      <c r="G462" s="162"/>
      <c r="H462" s="165"/>
      <c r="J462" s="269" t="s">
        <v>3</v>
      </c>
      <c r="K462" s="269"/>
      <c r="L462" s="153">
        <v>110</v>
      </c>
    </row>
    <row r="463" spans="1:17" ht="12.75" customHeight="1">
      <c r="A463" s="440" t="s">
        <v>110</v>
      </c>
      <c r="B463" s="441"/>
      <c r="C463" s="441"/>
      <c r="D463" s="441"/>
      <c r="E463" s="441"/>
      <c r="F463" s="441"/>
      <c r="G463" s="442"/>
      <c r="H463" s="442"/>
      <c r="I463" s="442"/>
      <c r="J463" s="442"/>
      <c r="K463" s="442"/>
      <c r="L463" s="442"/>
      <c r="M463" s="442"/>
      <c r="N463" s="442"/>
      <c r="O463" s="442"/>
      <c r="P463" s="442"/>
      <c r="Q463" s="443"/>
    </row>
    <row r="464" spans="1:17" ht="12.75" customHeight="1" thickBot="1">
      <c r="A464" s="445"/>
      <c r="B464" s="446"/>
      <c r="C464" s="446"/>
      <c r="D464" s="446"/>
      <c r="E464" s="446"/>
      <c r="F464" s="446"/>
      <c r="G464" s="446"/>
      <c r="H464" s="446"/>
      <c r="I464" s="446"/>
      <c r="J464" s="446"/>
      <c r="K464" s="446"/>
      <c r="L464" s="446"/>
      <c r="M464" s="446"/>
      <c r="N464" s="446"/>
      <c r="O464" s="446"/>
      <c r="P464" s="446"/>
      <c r="Q464" s="447"/>
    </row>
    <row r="465" spans="1:17" ht="12.75" customHeight="1">
      <c r="A465" s="448" t="s">
        <v>4</v>
      </c>
      <c r="B465" s="449"/>
      <c r="C465" s="449"/>
      <c r="D465" s="412" t="s">
        <v>30</v>
      </c>
      <c r="E465" s="412" t="s">
        <v>31</v>
      </c>
      <c r="F465" s="412" t="s">
        <v>5</v>
      </c>
      <c r="G465" s="412" t="s">
        <v>6</v>
      </c>
      <c r="H465" s="412" t="s">
        <v>7</v>
      </c>
      <c r="I465" s="412" t="s">
        <v>8</v>
      </c>
      <c r="J465" s="412" t="s">
        <v>9</v>
      </c>
      <c r="K465" s="412"/>
      <c r="L465" s="434" t="s">
        <v>10</v>
      </c>
      <c r="M465" s="434"/>
      <c r="N465" s="434" t="s">
        <v>11</v>
      </c>
      <c r="O465" s="434"/>
      <c r="P465" s="434" t="s">
        <v>12</v>
      </c>
      <c r="Q465" s="436"/>
    </row>
    <row r="466" spans="1:17" ht="12.75" customHeight="1" thickBot="1">
      <c r="A466" s="450"/>
      <c r="B466" s="451"/>
      <c r="C466" s="451"/>
      <c r="D466" s="413"/>
      <c r="E466" s="413"/>
      <c r="F466" s="413"/>
      <c r="G466" s="413"/>
      <c r="H466" s="413"/>
      <c r="I466" s="413"/>
      <c r="J466" s="413"/>
      <c r="K466" s="413"/>
      <c r="L466" s="435"/>
      <c r="M466" s="435"/>
      <c r="N466" s="435"/>
      <c r="O466" s="435"/>
      <c r="P466" s="435"/>
      <c r="Q466" s="437"/>
    </row>
    <row r="467" spans="1:17" ht="12.75" customHeight="1" thickBot="1">
      <c r="A467" s="389" t="s">
        <v>18</v>
      </c>
      <c r="B467" s="390"/>
      <c r="C467" s="390"/>
      <c r="D467" s="390"/>
      <c r="E467" s="390"/>
      <c r="F467" s="390"/>
      <c r="G467" s="390"/>
      <c r="H467" s="390"/>
      <c r="I467" s="390"/>
      <c r="J467" s="390"/>
      <c r="K467" s="390"/>
      <c r="L467" s="390"/>
      <c r="M467" s="390"/>
      <c r="N467" s="390"/>
      <c r="O467" s="391"/>
      <c r="P467" s="438">
        <v>9.4659999999999993</v>
      </c>
      <c r="Q467" s="439"/>
    </row>
    <row r="468" spans="1:17" ht="12.75" customHeight="1">
      <c r="A468" s="160" t="s">
        <v>70</v>
      </c>
      <c r="B468" s="45" t="str">
        <f>IF(A468="","","～")</f>
        <v>～</v>
      </c>
      <c r="C468" s="160" t="s">
        <v>109</v>
      </c>
      <c r="D468" s="95">
        <v>28.8</v>
      </c>
      <c r="E468" s="6">
        <f>IF(A468="","",ROUND(D468/60,2))</f>
        <v>0.48</v>
      </c>
      <c r="F468" s="5">
        <v>20</v>
      </c>
      <c r="G468" s="10">
        <f>IF(F468="","",ROUND(D468/1000/60/((F468/1000)^2*PI()/4),2))</f>
        <v>1.53</v>
      </c>
      <c r="H468" s="10">
        <f>IF(I468="","",ROUND(J468/I468*1000,0))</f>
        <v>149</v>
      </c>
      <c r="I468" s="5">
        <v>2</v>
      </c>
      <c r="J468" s="297">
        <f>IF(F468="","",ROUND(IF(F468&lt;=50,(0.0126+((0.01739-0.1087*(F468/1000))/(G468)^(1/2)))*(I468/(F468/1000))*(G468^2/(2*9.8)),10.666*$L$190^(-1.85)*(F468/1000)^(-4.87)*(D468/(1000*60))^1.85*I468),3))</f>
        <v>0.29699999999999999</v>
      </c>
      <c r="K468" s="297"/>
      <c r="L468" s="424"/>
      <c r="M468" s="424"/>
      <c r="N468" s="424"/>
      <c r="O468" s="424"/>
      <c r="P468" s="431">
        <f>IF(A468="","",J468+L468+N468)</f>
        <v>0.29699999999999999</v>
      </c>
      <c r="Q468" s="432"/>
    </row>
    <row r="469" spans="1:17" ht="12.75" customHeight="1">
      <c r="A469" s="163"/>
      <c r="B469" s="160" t="str">
        <f t="shared" ref="B469:B470" si="60">IF(A469="","","～")</f>
        <v/>
      </c>
      <c r="C469" s="164"/>
      <c r="D469" s="6" t="str">
        <f>IF(A469="","",$D468)</f>
        <v/>
      </c>
      <c r="E469" s="6" t="str">
        <f t="shared" ref="E469:E470" si="61">IF(A469="","",ROUND(D469/60,2))</f>
        <v/>
      </c>
      <c r="F469" s="5"/>
      <c r="G469" s="10" t="str">
        <f>IF(F469="","",ROUND(D469/1000/60/((F469/1000)^2*PI()/4),2))</f>
        <v/>
      </c>
      <c r="H469" s="10" t="str">
        <f t="shared" ref="H469:H470" si="62">IF(I469="","",ROUND(J469/I469*1000,0))</f>
        <v/>
      </c>
      <c r="I469" s="5"/>
      <c r="J469" s="297" t="str">
        <f>IF(F469="","",ROUND(IF(F469&lt;=50,(0.0126+((0.01739-0.1087*(F469/1000))/(G469)^(1/2)))*(I469/(F469/1000))*(G469^2/(2*9.8)),10.666*$L$190^(-1.85)*(F469/1000)^(-4.87)*(D469/(1000*60))^1.85*I469),3))</f>
        <v/>
      </c>
      <c r="K469" s="297"/>
      <c r="L469" s="424"/>
      <c r="M469" s="424"/>
      <c r="N469" s="424"/>
      <c r="O469" s="424"/>
      <c r="P469" s="433" t="str">
        <f>IF(A469="","",J469+L469+N469)</f>
        <v/>
      </c>
      <c r="Q469" s="300"/>
    </row>
    <row r="470" spans="1:17" ht="12.75" customHeight="1">
      <c r="A470" s="163"/>
      <c r="B470" s="160" t="str">
        <f t="shared" si="60"/>
        <v/>
      </c>
      <c r="C470" s="164"/>
      <c r="D470" s="6" t="str">
        <f>IF(A470="","",#REF!)</f>
        <v/>
      </c>
      <c r="E470" s="6" t="str">
        <f t="shared" si="61"/>
        <v/>
      </c>
      <c r="F470" s="5"/>
      <c r="G470" s="10" t="str">
        <f>IF(F470="","",ROUND(D470/1000/60/((F470/1000)^2*PI()/4),2))</f>
        <v/>
      </c>
      <c r="H470" s="10" t="str">
        <f t="shared" si="62"/>
        <v/>
      </c>
      <c r="I470" s="5"/>
      <c r="J470" s="297" t="str">
        <f>IF(F470="","",ROUND(IF(F470&lt;=50,(0.0126+((0.01739-0.1087*(F470/1000))/(G470)^(1/2)))*(I470/(F470/1000))*(G470^2/(2*9.8)),10.666*$L$194^(-1.85)*(F470/1000)^(-4.87)*(D470/(1000*60))^1.85*I470),3))</f>
        <v/>
      </c>
      <c r="K470" s="297"/>
      <c r="L470" s="424"/>
      <c r="M470" s="424"/>
      <c r="N470" s="424"/>
      <c r="O470" s="424"/>
      <c r="P470" s="299" t="str">
        <f t="shared" ref="P470" si="63">IF(A470="","",J470+L470+N470)</f>
        <v/>
      </c>
      <c r="Q470" s="300"/>
    </row>
    <row r="471" spans="1:17" ht="12.75" customHeight="1" thickBot="1">
      <c r="A471" s="425" t="s">
        <v>13</v>
      </c>
      <c r="B471" s="426"/>
      <c r="C471" s="426"/>
      <c r="D471" s="48">
        <f>D468</f>
        <v>28.8</v>
      </c>
      <c r="E471" s="48"/>
      <c r="F471" s="48"/>
      <c r="G471" s="48"/>
      <c r="H471" s="48"/>
      <c r="I471" s="48">
        <f>SUM(I468:I470)</f>
        <v>2</v>
      </c>
      <c r="J471" s="427">
        <f>SUM(J468:K470)</f>
        <v>0.29699999999999999</v>
      </c>
      <c r="K471" s="428"/>
      <c r="L471" s="427">
        <f>SUM(L468:M470)</f>
        <v>0</v>
      </c>
      <c r="M471" s="428"/>
      <c r="N471" s="427">
        <f>SUM(N468:O470)</f>
        <v>0</v>
      </c>
      <c r="O471" s="428"/>
      <c r="P471" s="429">
        <f>SUM(P467:Q470)</f>
        <v>9.7629999999999999</v>
      </c>
      <c r="Q471" s="430"/>
    </row>
    <row r="472" spans="1:17" ht="12.75" customHeight="1">
      <c r="A472" s="406" t="s">
        <v>14</v>
      </c>
      <c r="B472" s="407"/>
      <c r="C472" s="408"/>
      <c r="D472" s="412" t="s">
        <v>30</v>
      </c>
      <c r="E472" s="412" t="s">
        <v>31</v>
      </c>
      <c r="F472" s="414" t="s">
        <v>5</v>
      </c>
      <c r="G472" s="416" t="s">
        <v>6</v>
      </c>
      <c r="H472" s="418"/>
      <c r="I472" s="419"/>
      <c r="J472" s="385" t="s">
        <v>44</v>
      </c>
      <c r="K472" s="386"/>
      <c r="L472" s="389"/>
      <c r="M472" s="390"/>
      <c r="N472" s="390"/>
      <c r="O472" s="390"/>
      <c r="P472" s="390"/>
      <c r="Q472" s="391"/>
    </row>
    <row r="473" spans="1:17" ht="12.75" customHeight="1" thickBot="1">
      <c r="A473" s="409"/>
      <c r="B473" s="410"/>
      <c r="C473" s="411"/>
      <c r="D473" s="413"/>
      <c r="E473" s="413"/>
      <c r="F473" s="415"/>
      <c r="G473" s="417"/>
      <c r="H473" s="420"/>
      <c r="I473" s="421"/>
      <c r="J473" s="387"/>
      <c r="K473" s="388"/>
      <c r="L473" s="392"/>
      <c r="M473" s="393"/>
      <c r="N473" s="393"/>
      <c r="O473" s="393"/>
      <c r="P473" s="393"/>
      <c r="Q473" s="394"/>
    </row>
    <row r="474" spans="1:17" ht="12.75" customHeight="1">
      <c r="A474" s="398"/>
      <c r="B474" s="399"/>
      <c r="C474" s="399"/>
      <c r="D474" s="8" t="str">
        <f>IF(A474="","",D468)</f>
        <v/>
      </c>
      <c r="E474" s="8" t="str">
        <f t="shared" ref="E474:E477" si="64">IF(A474="","",ROUND(D474/60,2))</f>
        <v/>
      </c>
      <c r="F474" s="7"/>
      <c r="G474" s="12" t="str">
        <f>IF(F474="","",ROUND(D474/1000/60/((F474/1000)^2*PI()/4),2))</f>
        <v/>
      </c>
      <c r="H474" s="420"/>
      <c r="I474" s="421"/>
      <c r="J474" s="400"/>
      <c r="K474" s="401"/>
      <c r="L474" s="392"/>
      <c r="M474" s="393"/>
      <c r="N474" s="393"/>
      <c r="O474" s="393"/>
      <c r="P474" s="393"/>
      <c r="Q474" s="394"/>
    </row>
    <row r="475" spans="1:17" ht="12.75" customHeight="1">
      <c r="A475" s="402"/>
      <c r="B475" s="403"/>
      <c r="C475" s="403"/>
      <c r="D475" s="6" t="str">
        <f>IF(A475="","",D468)</f>
        <v/>
      </c>
      <c r="E475" s="6" t="str">
        <f t="shared" si="64"/>
        <v/>
      </c>
      <c r="F475" s="5"/>
      <c r="G475" s="13" t="str">
        <f>IF(F475="","",ROUND(D475/1000/60/((F475/1000)^2*PI()/4),2))</f>
        <v/>
      </c>
      <c r="H475" s="420"/>
      <c r="I475" s="421"/>
      <c r="J475" s="404"/>
      <c r="K475" s="405"/>
      <c r="L475" s="392"/>
      <c r="M475" s="393"/>
      <c r="N475" s="393"/>
      <c r="O475" s="393"/>
      <c r="P475" s="393"/>
      <c r="Q475" s="394"/>
    </row>
    <row r="476" spans="1:17" ht="12.75" customHeight="1">
      <c r="A476" s="402"/>
      <c r="B476" s="403"/>
      <c r="C476" s="403"/>
      <c r="D476" s="6" t="str">
        <f>IF(A476="","",D468)</f>
        <v/>
      </c>
      <c r="E476" s="6" t="str">
        <f t="shared" si="64"/>
        <v/>
      </c>
      <c r="F476" s="5"/>
      <c r="G476" s="13" t="str">
        <f>IF(F476="","",ROUND(D476/1000/60/((F476/1000)^2*PI()/4),2))</f>
        <v/>
      </c>
      <c r="H476" s="420"/>
      <c r="I476" s="421"/>
      <c r="J476" s="404"/>
      <c r="K476" s="405"/>
      <c r="L476" s="392"/>
      <c r="M476" s="393"/>
      <c r="N476" s="393"/>
      <c r="O476" s="393"/>
      <c r="P476" s="393"/>
      <c r="Q476" s="394"/>
    </row>
    <row r="477" spans="1:17" ht="12.75" customHeight="1" thickBot="1">
      <c r="A477" s="402"/>
      <c r="B477" s="403"/>
      <c r="C477" s="403"/>
      <c r="D477" s="6" t="str">
        <f>IF(A477="","",D468)</f>
        <v/>
      </c>
      <c r="E477" s="6" t="str">
        <f t="shared" si="64"/>
        <v/>
      </c>
      <c r="F477" s="5"/>
      <c r="G477" s="13" t="str">
        <f>IF(F477="","",ROUND(D477/1000/60/((F477/1000)^2*PI()/4),2))</f>
        <v/>
      </c>
      <c r="H477" s="422"/>
      <c r="I477" s="423"/>
      <c r="J477" s="404"/>
      <c r="K477" s="405"/>
      <c r="L477" s="392"/>
      <c r="M477" s="393"/>
      <c r="N477" s="393"/>
      <c r="O477" s="393"/>
      <c r="P477" s="393"/>
      <c r="Q477" s="394"/>
    </row>
    <row r="478" spans="1:17" ht="12.75" customHeight="1" thickBot="1">
      <c r="A478" s="363" t="s">
        <v>13</v>
      </c>
      <c r="B478" s="364"/>
      <c r="C478" s="364"/>
      <c r="D478" s="364"/>
      <c r="E478" s="364"/>
      <c r="F478" s="364"/>
      <c r="G478" s="364"/>
      <c r="H478" s="364"/>
      <c r="I478" s="365"/>
      <c r="J478" s="366">
        <f>SUM(J474:J477)</f>
        <v>0</v>
      </c>
      <c r="K478" s="367"/>
      <c r="L478" s="395"/>
      <c r="M478" s="396"/>
      <c r="N478" s="396"/>
      <c r="O478" s="396"/>
      <c r="P478" s="396"/>
      <c r="Q478" s="397"/>
    </row>
    <row r="479" spans="1:17" ht="12.75" customHeight="1" thickBot="1">
      <c r="A479" s="368" t="s">
        <v>17</v>
      </c>
      <c r="B479" s="369"/>
      <c r="C479" s="369"/>
      <c r="D479" s="369"/>
      <c r="E479" s="369"/>
      <c r="F479" s="369"/>
      <c r="G479" s="369"/>
      <c r="H479" s="369"/>
      <c r="I479" s="370"/>
      <c r="J479" s="371" t="str">
        <f>IF(D462="","","給水系統  "&amp;D462&amp;E462&amp;F462)</f>
        <v>給水系統  E～F</v>
      </c>
      <c r="K479" s="371"/>
      <c r="L479" s="371"/>
      <c r="M479" s="371"/>
      <c r="N479" s="372"/>
      <c r="O479" s="373">
        <f>P471+J478</f>
        <v>9.7629999999999999</v>
      </c>
      <c r="P479" s="374"/>
      <c r="Q479" s="375"/>
    </row>
    <row r="480" spans="1:17" ht="12.75" customHeight="1">
      <c r="A480" s="376" t="s">
        <v>111</v>
      </c>
      <c r="B480" s="377"/>
      <c r="C480" s="377"/>
      <c r="D480" s="377"/>
      <c r="E480" s="377"/>
      <c r="F480" s="377"/>
      <c r="G480" s="377"/>
      <c r="H480" s="377"/>
      <c r="I480" s="377"/>
      <c r="J480" s="377"/>
      <c r="K480" s="377"/>
      <c r="L480" s="377"/>
      <c r="M480" s="377"/>
      <c r="N480" s="377"/>
      <c r="O480" s="377"/>
      <c r="P480" s="377"/>
      <c r="Q480" s="378"/>
    </row>
    <row r="481" spans="1:17" ht="12.75" customHeight="1" thickBot="1">
      <c r="A481" s="382"/>
      <c r="B481" s="383"/>
      <c r="C481" s="383"/>
      <c r="D481" s="383"/>
      <c r="E481" s="383"/>
      <c r="F481" s="383"/>
      <c r="G481" s="383"/>
      <c r="H481" s="383"/>
      <c r="I481" s="383"/>
      <c r="J481" s="383"/>
      <c r="K481" s="383"/>
      <c r="L481" s="383"/>
      <c r="M481" s="383"/>
      <c r="N481" s="383"/>
      <c r="O481" s="383"/>
      <c r="P481" s="383"/>
      <c r="Q481" s="384"/>
    </row>
    <row r="482" spans="1:17" ht="12.75" customHeight="1">
      <c r="A482" s="20"/>
      <c r="B482" s="20"/>
      <c r="C482" s="20"/>
      <c r="D482" s="20"/>
      <c r="E482" s="20"/>
      <c r="F482" s="20"/>
      <c r="G482" s="20"/>
      <c r="H482" s="69"/>
      <c r="I482" s="69"/>
      <c r="J482" s="55"/>
      <c r="K482" s="55"/>
      <c r="L482" s="55"/>
      <c r="M482" s="55"/>
      <c r="N482" s="55"/>
      <c r="O482" s="55"/>
      <c r="P482" s="55"/>
      <c r="Q482" s="168"/>
    </row>
    <row r="483" spans="1:17" s="94" customFormat="1" ht="12.75" customHeight="1" thickBot="1">
      <c r="A483" s="18"/>
      <c r="B483" s="18"/>
      <c r="C483" s="18"/>
      <c r="D483" s="18"/>
      <c r="E483" s="18"/>
      <c r="F483" s="18"/>
      <c r="G483" s="18"/>
      <c r="H483" s="18"/>
      <c r="I483" s="18"/>
      <c r="J483" s="18"/>
      <c r="K483" s="18"/>
      <c r="L483" s="18"/>
      <c r="M483" s="18"/>
      <c r="N483" s="18"/>
      <c r="O483" s="18"/>
      <c r="P483" s="18"/>
      <c r="Q483" s="18"/>
    </row>
    <row r="484" spans="1:17" ht="12.75" customHeight="1">
      <c r="A484" s="264" t="s">
        <v>19</v>
      </c>
      <c r="B484" s="265"/>
      <c r="C484" s="265"/>
      <c r="D484" s="265"/>
      <c r="E484" s="265"/>
      <c r="F484" s="266"/>
      <c r="G484" s="78"/>
      <c r="H484" s="79"/>
      <c r="I484" s="9"/>
      <c r="J484" s="9"/>
    </row>
    <row r="485" spans="1:17" ht="12.75" customHeight="1" thickBot="1">
      <c r="A485" s="267" t="s">
        <v>21</v>
      </c>
      <c r="B485" s="268"/>
      <c r="C485" s="268"/>
      <c r="D485" s="54" t="s">
        <v>112</v>
      </c>
      <c r="E485" s="74" t="str">
        <f>IF(D485="","","～")</f>
        <v>～</v>
      </c>
      <c r="F485" s="80" t="s">
        <v>109</v>
      </c>
      <c r="G485" s="162"/>
      <c r="H485" s="165"/>
      <c r="J485" s="269" t="s">
        <v>3</v>
      </c>
      <c r="K485" s="269"/>
      <c r="L485" s="153">
        <v>110</v>
      </c>
    </row>
    <row r="486" spans="1:17" ht="12.75" customHeight="1">
      <c r="A486" s="440" t="s">
        <v>45</v>
      </c>
      <c r="B486" s="441"/>
      <c r="C486" s="441"/>
      <c r="D486" s="441"/>
      <c r="E486" s="441"/>
      <c r="F486" s="441"/>
      <c r="G486" s="442"/>
      <c r="H486" s="442"/>
      <c r="I486" s="442"/>
      <c r="J486" s="442"/>
      <c r="K486" s="442"/>
      <c r="L486" s="442"/>
      <c r="M486" s="442"/>
      <c r="N486" s="442"/>
      <c r="O486" s="442"/>
      <c r="P486" s="442"/>
      <c r="Q486" s="443"/>
    </row>
    <row r="487" spans="1:17" ht="12.75" customHeight="1" thickBot="1">
      <c r="A487" s="445"/>
      <c r="B487" s="446"/>
      <c r="C487" s="446"/>
      <c r="D487" s="446"/>
      <c r="E487" s="446"/>
      <c r="F487" s="446"/>
      <c r="G487" s="446"/>
      <c r="H487" s="446"/>
      <c r="I487" s="446"/>
      <c r="J487" s="446"/>
      <c r="K487" s="446"/>
      <c r="L487" s="446"/>
      <c r="M487" s="446"/>
      <c r="N487" s="446"/>
      <c r="O487" s="446"/>
      <c r="P487" s="446"/>
      <c r="Q487" s="447"/>
    </row>
    <row r="488" spans="1:17" ht="12.75" customHeight="1">
      <c r="A488" s="448" t="s">
        <v>4</v>
      </c>
      <c r="B488" s="449"/>
      <c r="C488" s="449"/>
      <c r="D488" s="412" t="s">
        <v>30</v>
      </c>
      <c r="E488" s="412" t="s">
        <v>31</v>
      </c>
      <c r="F488" s="412" t="s">
        <v>5</v>
      </c>
      <c r="G488" s="412" t="s">
        <v>6</v>
      </c>
      <c r="H488" s="412" t="s">
        <v>7</v>
      </c>
      <c r="I488" s="412" t="s">
        <v>8</v>
      </c>
      <c r="J488" s="412" t="s">
        <v>9</v>
      </c>
      <c r="K488" s="412"/>
      <c r="L488" s="434" t="s">
        <v>10</v>
      </c>
      <c r="M488" s="434"/>
      <c r="N488" s="434" t="s">
        <v>11</v>
      </c>
      <c r="O488" s="434"/>
      <c r="P488" s="434" t="s">
        <v>12</v>
      </c>
      <c r="Q488" s="436"/>
    </row>
    <row r="489" spans="1:17" ht="12.75" customHeight="1" thickBot="1">
      <c r="A489" s="450"/>
      <c r="B489" s="451"/>
      <c r="C489" s="451"/>
      <c r="D489" s="413"/>
      <c r="E489" s="413"/>
      <c r="F489" s="413"/>
      <c r="G489" s="413"/>
      <c r="H489" s="413"/>
      <c r="I489" s="413"/>
      <c r="J489" s="413"/>
      <c r="K489" s="413"/>
      <c r="L489" s="435"/>
      <c r="M489" s="435"/>
      <c r="N489" s="435"/>
      <c r="O489" s="435"/>
      <c r="P489" s="435"/>
      <c r="Q489" s="437"/>
    </row>
    <row r="490" spans="1:17" ht="12.75" customHeight="1" thickBot="1">
      <c r="A490" s="389" t="s">
        <v>18</v>
      </c>
      <c r="B490" s="390"/>
      <c r="C490" s="390"/>
      <c r="D490" s="390"/>
      <c r="E490" s="390"/>
      <c r="F490" s="390"/>
      <c r="G490" s="390"/>
      <c r="H490" s="390"/>
      <c r="I490" s="390"/>
      <c r="J490" s="390"/>
      <c r="K490" s="390"/>
      <c r="L490" s="390"/>
      <c r="M490" s="390"/>
      <c r="N490" s="390"/>
      <c r="O490" s="391"/>
      <c r="P490" s="438"/>
      <c r="Q490" s="439"/>
    </row>
    <row r="491" spans="1:17" ht="12.75" customHeight="1">
      <c r="A491" s="160" t="s">
        <v>70</v>
      </c>
      <c r="B491" s="45" t="str">
        <f>IF(A491="","","～")</f>
        <v>～</v>
      </c>
      <c r="C491" s="160" t="s">
        <v>109</v>
      </c>
      <c r="D491" s="95">
        <v>12</v>
      </c>
      <c r="E491" s="6">
        <f>IF(A491="","",ROUND(D491/60,2))</f>
        <v>0.2</v>
      </c>
      <c r="F491" s="5">
        <v>13</v>
      </c>
      <c r="G491" s="10">
        <f>IF(F491="","",ROUND(D491/1000/60/((F491/1000)^2*PI()/4),2))</f>
        <v>1.51</v>
      </c>
      <c r="H491" s="10">
        <f>IF(I491="","",ROUND(J491/I491*1000,0))</f>
        <v>229</v>
      </c>
      <c r="I491" s="5">
        <v>4.5</v>
      </c>
      <c r="J491" s="297">
        <f>IF(F491="","",ROUND(IF(F491&lt;=50,(0.0126+((0.01739-0.1087*(F491/1000))/(G491)^(1/2)))*(I491/(F491/1000))*(G491^2/(2*9.8)),10.666*$L$190^(-1.85)*(F491/1000)^(-4.87)*(D491/(1000*60))^1.85*I491),3))</f>
        <v>1.0309999999999999</v>
      </c>
      <c r="K491" s="297"/>
      <c r="L491" s="424">
        <v>1.5</v>
      </c>
      <c r="M491" s="424"/>
      <c r="N491" s="424">
        <v>3</v>
      </c>
      <c r="O491" s="424"/>
      <c r="P491" s="431">
        <f>IF(A491="","",J491+L491+N491)</f>
        <v>5.5309999999999997</v>
      </c>
      <c r="Q491" s="432"/>
    </row>
    <row r="492" spans="1:17" ht="12.75" customHeight="1">
      <c r="A492" s="163"/>
      <c r="B492" s="160" t="str">
        <f t="shared" ref="B492:B493" si="65">IF(A492="","","～")</f>
        <v/>
      </c>
      <c r="C492" s="164"/>
      <c r="D492" s="6" t="str">
        <f>IF(A492="","",$D491)</f>
        <v/>
      </c>
      <c r="E492" s="6" t="str">
        <f t="shared" ref="E492:E493" si="66">IF(A492="","",ROUND(D492/60,2))</f>
        <v/>
      </c>
      <c r="F492" s="5"/>
      <c r="G492" s="10" t="str">
        <f>IF(F492="","",ROUND(D492/1000/60/((F492/1000)^2*PI()/4),2))</f>
        <v/>
      </c>
      <c r="H492" s="10" t="str">
        <f t="shared" ref="H492:H493" si="67">IF(I492="","",ROUND(J492/I492*1000,0))</f>
        <v/>
      </c>
      <c r="I492" s="5"/>
      <c r="J492" s="297" t="str">
        <f>IF(F492="","",ROUND(IF(F492&lt;=50,(0.0126+((0.01739-0.1087*(F492/1000))/(G492)^(1/2)))*(I492/(F492/1000))*(G492^2/(2*9.8)),10.666*$L$190^(-1.85)*(F492/1000)^(-4.87)*(D492/(1000*60))^1.85*I492),3))</f>
        <v/>
      </c>
      <c r="K492" s="297"/>
      <c r="L492" s="424"/>
      <c r="M492" s="424"/>
      <c r="N492" s="424"/>
      <c r="O492" s="424"/>
      <c r="P492" s="433" t="str">
        <f>IF(A492="","",J492+L492+N492)</f>
        <v/>
      </c>
      <c r="Q492" s="300"/>
    </row>
    <row r="493" spans="1:17" ht="12.75" customHeight="1">
      <c r="A493" s="163"/>
      <c r="B493" s="160" t="str">
        <f t="shared" si="65"/>
        <v/>
      </c>
      <c r="C493" s="164"/>
      <c r="D493" s="6" t="str">
        <f>IF(A493="","",#REF!)</f>
        <v/>
      </c>
      <c r="E493" s="6" t="str">
        <f t="shared" si="66"/>
        <v/>
      </c>
      <c r="F493" s="5"/>
      <c r="G493" s="10" t="str">
        <f>IF(F493="","",ROUND(D493/1000/60/((F493/1000)^2*PI()/4),2))</f>
        <v/>
      </c>
      <c r="H493" s="10" t="str">
        <f t="shared" si="67"/>
        <v/>
      </c>
      <c r="I493" s="5"/>
      <c r="J493" s="297" t="str">
        <f>IF(F493="","",ROUND(IF(F493&lt;=50,(0.0126+((0.01739-0.1087*(F493/1000))/(G493)^(1/2)))*(I493/(F493/1000))*(G493^2/(2*9.8)),10.666*$L$194^(-1.85)*(F493/1000)^(-4.87)*(D493/(1000*60))^1.85*I493),3))</f>
        <v/>
      </c>
      <c r="K493" s="297"/>
      <c r="L493" s="424"/>
      <c r="M493" s="424"/>
      <c r="N493" s="424"/>
      <c r="O493" s="424"/>
      <c r="P493" s="299" t="str">
        <f t="shared" ref="P493" si="68">IF(A493="","",J493+L493+N493)</f>
        <v/>
      </c>
      <c r="Q493" s="300"/>
    </row>
    <row r="494" spans="1:17" ht="12.75" customHeight="1" thickBot="1">
      <c r="A494" s="425" t="s">
        <v>13</v>
      </c>
      <c r="B494" s="426"/>
      <c r="C494" s="426"/>
      <c r="D494" s="48">
        <f>D491</f>
        <v>12</v>
      </c>
      <c r="E494" s="48"/>
      <c r="F494" s="48"/>
      <c r="G494" s="48"/>
      <c r="H494" s="48"/>
      <c r="I494" s="48">
        <f>SUM(I491:I493)</f>
        <v>4.5</v>
      </c>
      <c r="J494" s="427">
        <f>SUM(J491:K493)</f>
        <v>1.0309999999999999</v>
      </c>
      <c r="K494" s="428"/>
      <c r="L494" s="427">
        <f>SUM(L491:M493)</f>
        <v>1.5</v>
      </c>
      <c r="M494" s="428"/>
      <c r="N494" s="427">
        <f>SUM(N491:O493)</f>
        <v>3</v>
      </c>
      <c r="O494" s="428"/>
      <c r="P494" s="429">
        <f>SUM(P490:Q493)</f>
        <v>5.5309999999999997</v>
      </c>
      <c r="Q494" s="430"/>
    </row>
    <row r="495" spans="1:17" ht="12.75" customHeight="1">
      <c r="A495" s="406" t="s">
        <v>14</v>
      </c>
      <c r="B495" s="407"/>
      <c r="C495" s="408"/>
      <c r="D495" s="412" t="s">
        <v>30</v>
      </c>
      <c r="E495" s="412" t="s">
        <v>31</v>
      </c>
      <c r="F495" s="414" t="s">
        <v>5</v>
      </c>
      <c r="G495" s="416" t="s">
        <v>6</v>
      </c>
      <c r="H495" s="418"/>
      <c r="I495" s="419"/>
      <c r="J495" s="385" t="s">
        <v>44</v>
      </c>
      <c r="K495" s="386"/>
      <c r="L495" s="389"/>
      <c r="M495" s="390"/>
      <c r="N495" s="390"/>
      <c r="O495" s="390"/>
      <c r="P495" s="390"/>
      <c r="Q495" s="391"/>
    </row>
    <row r="496" spans="1:17" ht="12.75" customHeight="1" thickBot="1">
      <c r="A496" s="409"/>
      <c r="B496" s="410"/>
      <c r="C496" s="411"/>
      <c r="D496" s="413"/>
      <c r="E496" s="413"/>
      <c r="F496" s="415"/>
      <c r="G496" s="417"/>
      <c r="H496" s="420"/>
      <c r="I496" s="421"/>
      <c r="J496" s="387"/>
      <c r="K496" s="388"/>
      <c r="L496" s="392"/>
      <c r="M496" s="393"/>
      <c r="N496" s="393"/>
      <c r="O496" s="393"/>
      <c r="P496" s="393"/>
      <c r="Q496" s="394"/>
    </row>
    <row r="497" spans="1:17" ht="12.75" customHeight="1">
      <c r="A497" s="398"/>
      <c r="B497" s="399"/>
      <c r="C497" s="399"/>
      <c r="D497" s="8" t="str">
        <f>IF(A497="","",D491)</f>
        <v/>
      </c>
      <c r="E497" s="8" t="str">
        <f t="shared" ref="E497:E500" si="69">IF(A497="","",ROUND(D497/60,2))</f>
        <v/>
      </c>
      <c r="F497" s="7"/>
      <c r="G497" s="12" t="str">
        <f>IF(F497="","",ROUND(D497/1000/60/((F497/1000)^2*PI()/4),2))</f>
        <v/>
      </c>
      <c r="H497" s="420"/>
      <c r="I497" s="421"/>
      <c r="J497" s="400"/>
      <c r="K497" s="401"/>
      <c r="L497" s="392"/>
      <c r="M497" s="393"/>
      <c r="N497" s="393"/>
      <c r="O497" s="393"/>
      <c r="P497" s="393"/>
      <c r="Q497" s="394"/>
    </row>
    <row r="498" spans="1:17" ht="12.75" customHeight="1">
      <c r="A498" s="402"/>
      <c r="B498" s="403"/>
      <c r="C498" s="403"/>
      <c r="D498" s="6" t="str">
        <f>IF(A498="","",D491)</f>
        <v/>
      </c>
      <c r="E498" s="6" t="str">
        <f t="shared" si="69"/>
        <v/>
      </c>
      <c r="F498" s="5"/>
      <c r="G498" s="13" t="str">
        <f>IF(F498="","",ROUND(D498/1000/60/((F498/1000)^2*PI()/4),2))</f>
        <v/>
      </c>
      <c r="H498" s="420"/>
      <c r="I498" s="421"/>
      <c r="J498" s="404"/>
      <c r="K498" s="405"/>
      <c r="L498" s="392"/>
      <c r="M498" s="393"/>
      <c r="N498" s="393"/>
      <c r="O498" s="393"/>
      <c r="P498" s="393"/>
      <c r="Q498" s="394"/>
    </row>
    <row r="499" spans="1:17" ht="12.75" customHeight="1">
      <c r="A499" s="402"/>
      <c r="B499" s="403"/>
      <c r="C499" s="403"/>
      <c r="D499" s="6" t="str">
        <f>IF(A499="","",D491)</f>
        <v/>
      </c>
      <c r="E499" s="6" t="str">
        <f t="shared" si="69"/>
        <v/>
      </c>
      <c r="F499" s="5"/>
      <c r="G499" s="13" t="str">
        <f>IF(F499="","",ROUND(D499/1000/60/((F499/1000)^2*PI()/4),2))</f>
        <v/>
      </c>
      <c r="H499" s="420"/>
      <c r="I499" s="421"/>
      <c r="J499" s="404"/>
      <c r="K499" s="405"/>
      <c r="L499" s="392"/>
      <c r="M499" s="393"/>
      <c r="N499" s="393"/>
      <c r="O499" s="393"/>
      <c r="P499" s="393"/>
      <c r="Q499" s="394"/>
    </row>
    <row r="500" spans="1:17" ht="12.75" customHeight="1" thickBot="1">
      <c r="A500" s="402"/>
      <c r="B500" s="403"/>
      <c r="C500" s="403"/>
      <c r="D500" s="6" t="str">
        <f>IF(A500="","",D491)</f>
        <v/>
      </c>
      <c r="E500" s="6" t="str">
        <f t="shared" si="69"/>
        <v/>
      </c>
      <c r="F500" s="5"/>
      <c r="G500" s="13" t="str">
        <f>IF(F500="","",ROUND(D500/1000/60/((F500/1000)^2*PI()/4),2))</f>
        <v/>
      </c>
      <c r="H500" s="422"/>
      <c r="I500" s="423"/>
      <c r="J500" s="404"/>
      <c r="K500" s="405"/>
      <c r="L500" s="392"/>
      <c r="M500" s="393"/>
      <c r="N500" s="393"/>
      <c r="O500" s="393"/>
      <c r="P500" s="393"/>
      <c r="Q500" s="394"/>
    </row>
    <row r="501" spans="1:17" ht="12.75" customHeight="1" thickBot="1">
      <c r="A501" s="363" t="s">
        <v>13</v>
      </c>
      <c r="B501" s="364"/>
      <c r="C501" s="364"/>
      <c r="D501" s="364"/>
      <c r="E501" s="364"/>
      <c r="F501" s="364"/>
      <c r="G501" s="364"/>
      <c r="H501" s="364"/>
      <c r="I501" s="365"/>
      <c r="J501" s="366">
        <f>SUM(J497:J500)</f>
        <v>0</v>
      </c>
      <c r="K501" s="367"/>
      <c r="L501" s="395"/>
      <c r="M501" s="396"/>
      <c r="N501" s="396"/>
      <c r="O501" s="396"/>
      <c r="P501" s="396"/>
      <c r="Q501" s="397"/>
    </row>
    <row r="502" spans="1:17" ht="12.75" customHeight="1" thickBot="1">
      <c r="A502" s="368" t="s">
        <v>17</v>
      </c>
      <c r="B502" s="369"/>
      <c r="C502" s="369"/>
      <c r="D502" s="369"/>
      <c r="E502" s="369"/>
      <c r="F502" s="369"/>
      <c r="G502" s="369"/>
      <c r="H502" s="369"/>
      <c r="I502" s="370"/>
      <c r="J502" s="371" t="str">
        <f>IF(D485="","","給水系統  "&amp;D485&amp;E485&amp;F485)</f>
        <v>給水系統  ⑦～F</v>
      </c>
      <c r="K502" s="371"/>
      <c r="L502" s="371"/>
      <c r="M502" s="371"/>
      <c r="N502" s="372"/>
      <c r="O502" s="373">
        <f>P494+J501</f>
        <v>5.5309999999999997</v>
      </c>
      <c r="P502" s="374"/>
      <c r="Q502" s="375"/>
    </row>
    <row r="503" spans="1:17" ht="12.75" customHeight="1">
      <c r="A503" s="376" t="s">
        <v>113</v>
      </c>
      <c r="B503" s="377"/>
      <c r="C503" s="377"/>
      <c r="D503" s="377"/>
      <c r="E503" s="377"/>
      <c r="F503" s="377"/>
      <c r="G503" s="377"/>
      <c r="H503" s="377"/>
      <c r="I503" s="377"/>
      <c r="J503" s="377"/>
      <c r="K503" s="377"/>
      <c r="L503" s="377"/>
      <c r="M503" s="377"/>
      <c r="N503" s="377"/>
      <c r="O503" s="377"/>
      <c r="P503" s="377"/>
      <c r="Q503" s="378"/>
    </row>
    <row r="504" spans="1:17" ht="12.75" customHeight="1" thickBot="1">
      <c r="A504" s="382"/>
      <c r="B504" s="383"/>
      <c r="C504" s="383"/>
      <c r="D504" s="383"/>
      <c r="E504" s="383"/>
      <c r="F504" s="383"/>
      <c r="G504" s="383"/>
      <c r="H504" s="383"/>
      <c r="I504" s="383"/>
      <c r="J504" s="383"/>
      <c r="K504" s="383"/>
      <c r="L504" s="383"/>
      <c r="M504" s="383"/>
      <c r="N504" s="383"/>
      <c r="O504" s="383"/>
      <c r="P504" s="383"/>
      <c r="Q504" s="384"/>
    </row>
    <row r="505" spans="1:17" ht="12.75" customHeight="1">
      <c r="A505" s="264" t="s">
        <v>19</v>
      </c>
      <c r="B505" s="265"/>
      <c r="C505" s="265"/>
      <c r="D505" s="265"/>
      <c r="E505" s="265"/>
      <c r="F505" s="266"/>
      <c r="G505" s="78"/>
      <c r="H505" s="79"/>
      <c r="I505" s="9"/>
      <c r="J505" s="9"/>
    </row>
    <row r="506" spans="1:17" ht="12.75" customHeight="1" thickBot="1">
      <c r="A506" s="267" t="s">
        <v>21</v>
      </c>
      <c r="B506" s="268"/>
      <c r="C506" s="268"/>
      <c r="D506" s="54" t="s">
        <v>109</v>
      </c>
      <c r="E506" s="74" t="str">
        <f>IF(D506="","","～")</f>
        <v>～</v>
      </c>
      <c r="F506" s="80" t="s">
        <v>104</v>
      </c>
      <c r="G506" s="162"/>
      <c r="H506" s="165"/>
      <c r="J506" s="269" t="s">
        <v>3</v>
      </c>
      <c r="K506" s="269"/>
      <c r="L506" s="153">
        <v>110</v>
      </c>
    </row>
    <row r="507" spans="1:17" ht="12.75" customHeight="1">
      <c r="A507" s="440" t="s">
        <v>114</v>
      </c>
      <c r="B507" s="441"/>
      <c r="C507" s="441"/>
      <c r="D507" s="441"/>
      <c r="E507" s="441"/>
      <c r="F507" s="441"/>
      <c r="G507" s="442"/>
      <c r="H507" s="442"/>
      <c r="I507" s="442"/>
      <c r="J507" s="442"/>
      <c r="K507" s="442"/>
      <c r="L507" s="442"/>
      <c r="M507" s="442"/>
      <c r="N507" s="442"/>
      <c r="O507" s="442"/>
      <c r="P507" s="442"/>
      <c r="Q507" s="443"/>
    </row>
    <row r="508" spans="1:17" ht="12.75" customHeight="1">
      <c r="A508" s="440"/>
      <c r="B508" s="441"/>
      <c r="C508" s="441"/>
      <c r="D508" s="441"/>
      <c r="E508" s="441"/>
      <c r="F508" s="441"/>
      <c r="G508" s="441"/>
      <c r="H508" s="441"/>
      <c r="I508" s="441"/>
      <c r="J508" s="441"/>
      <c r="K508" s="441"/>
      <c r="L508" s="441"/>
      <c r="M508" s="441"/>
      <c r="N508" s="441"/>
      <c r="O508" s="441"/>
      <c r="P508" s="441"/>
      <c r="Q508" s="444"/>
    </row>
    <row r="509" spans="1:17" ht="12.75" customHeight="1" thickBot="1">
      <c r="A509" s="445"/>
      <c r="B509" s="446"/>
      <c r="C509" s="446"/>
      <c r="D509" s="446"/>
      <c r="E509" s="446"/>
      <c r="F509" s="446"/>
      <c r="G509" s="446"/>
      <c r="H509" s="446"/>
      <c r="I509" s="446"/>
      <c r="J509" s="446"/>
      <c r="K509" s="446"/>
      <c r="L509" s="446"/>
      <c r="M509" s="446"/>
      <c r="N509" s="446"/>
      <c r="O509" s="446"/>
      <c r="P509" s="446"/>
      <c r="Q509" s="447"/>
    </row>
    <row r="510" spans="1:17" ht="12.75" customHeight="1">
      <c r="A510" s="448" t="s">
        <v>4</v>
      </c>
      <c r="B510" s="449"/>
      <c r="C510" s="449"/>
      <c r="D510" s="412" t="s">
        <v>30</v>
      </c>
      <c r="E510" s="412" t="s">
        <v>31</v>
      </c>
      <c r="F510" s="412" t="s">
        <v>5</v>
      </c>
      <c r="G510" s="412" t="s">
        <v>6</v>
      </c>
      <c r="H510" s="412" t="s">
        <v>7</v>
      </c>
      <c r="I510" s="412" t="s">
        <v>8</v>
      </c>
      <c r="J510" s="412" t="s">
        <v>9</v>
      </c>
      <c r="K510" s="412"/>
      <c r="L510" s="434" t="s">
        <v>10</v>
      </c>
      <c r="M510" s="434"/>
      <c r="N510" s="434" t="s">
        <v>11</v>
      </c>
      <c r="O510" s="434"/>
      <c r="P510" s="434" t="s">
        <v>12</v>
      </c>
      <c r="Q510" s="436"/>
    </row>
    <row r="511" spans="1:17" ht="12.75" customHeight="1" thickBot="1">
      <c r="A511" s="450"/>
      <c r="B511" s="451"/>
      <c r="C511" s="451"/>
      <c r="D511" s="413"/>
      <c r="E511" s="413"/>
      <c r="F511" s="413"/>
      <c r="G511" s="413"/>
      <c r="H511" s="413"/>
      <c r="I511" s="413"/>
      <c r="J511" s="413"/>
      <c r="K511" s="413"/>
      <c r="L511" s="435"/>
      <c r="M511" s="435"/>
      <c r="N511" s="435"/>
      <c r="O511" s="435"/>
      <c r="P511" s="435"/>
      <c r="Q511" s="437"/>
    </row>
    <row r="512" spans="1:17" ht="12.75" customHeight="1" thickBot="1">
      <c r="A512" s="389" t="s">
        <v>18</v>
      </c>
      <c r="B512" s="390"/>
      <c r="C512" s="390"/>
      <c r="D512" s="390"/>
      <c r="E512" s="390"/>
      <c r="F512" s="390"/>
      <c r="G512" s="390"/>
      <c r="H512" s="390"/>
      <c r="I512" s="390"/>
      <c r="J512" s="390"/>
      <c r="K512" s="390"/>
      <c r="L512" s="390"/>
      <c r="M512" s="390"/>
      <c r="N512" s="390"/>
      <c r="O512" s="391"/>
      <c r="P512" s="438">
        <v>9.7629999999999999</v>
      </c>
      <c r="Q512" s="439"/>
    </row>
    <row r="513" spans="1:17" ht="12.75" customHeight="1">
      <c r="A513" s="160" t="s">
        <v>109</v>
      </c>
      <c r="B513" s="45" t="str">
        <f>IF(A513="","","～")</f>
        <v>～</v>
      </c>
      <c r="C513" s="160">
        <v>1</v>
      </c>
      <c r="D513" s="95">
        <v>31.2</v>
      </c>
      <c r="E513" s="6">
        <f>IF(A513="","",ROUND(D513/60,2))</f>
        <v>0.52</v>
      </c>
      <c r="F513" s="5">
        <v>20</v>
      </c>
      <c r="G513" s="10">
        <f>IF(F513="","",ROUND(D513/1000/60/((F513/1000)^2*PI()/4),2))</f>
        <v>1.66</v>
      </c>
      <c r="H513" s="10">
        <f>IF(I513="","",ROUND(J513/I513*1000,0))</f>
        <v>172</v>
      </c>
      <c r="I513" s="5">
        <v>14</v>
      </c>
      <c r="J513" s="297">
        <f>IF(F513="","",ROUND(IF(F513&lt;=50,(0.0126+((0.01739-0.1087*(F513/1000))/(G513)^(1/2)))*(I513/(F513/1000))*(G513^2/(2*9.8)),10.666*$L$190^(-1.85)*(F513/1000)^(-4.87)*(D513/(1000*60))^1.85*I513),3))</f>
        <v>2.4020000000000001</v>
      </c>
      <c r="K513" s="297"/>
      <c r="L513" s="424"/>
      <c r="M513" s="424"/>
      <c r="N513" s="424"/>
      <c r="O513" s="424"/>
      <c r="P513" s="431">
        <f>IF(A513="","",J513+L513+N513)</f>
        <v>2.4020000000000001</v>
      </c>
      <c r="Q513" s="432"/>
    </row>
    <row r="514" spans="1:17" ht="12.75" customHeight="1">
      <c r="A514" s="163" t="s">
        <v>115</v>
      </c>
      <c r="B514" s="160" t="str">
        <f t="shared" ref="B514:B515" si="70">IF(A514="","","～")</f>
        <v>～</v>
      </c>
      <c r="C514" s="164" t="s">
        <v>104</v>
      </c>
      <c r="D514" s="6">
        <f>IF(A514="","",$D513)</f>
        <v>31.2</v>
      </c>
      <c r="E514" s="6">
        <f t="shared" ref="E514:E515" si="71">IF(A514="","",ROUND(D514/60,2))</f>
        <v>0.52</v>
      </c>
      <c r="F514" s="5">
        <v>20</v>
      </c>
      <c r="G514" s="10">
        <f>IF(F514="","",ROUND(D514/1000/60/((F514/1000)^2*PI()/4),2))</f>
        <v>1.66</v>
      </c>
      <c r="H514" s="10">
        <f t="shared" ref="H514:H515" si="72">IF(I514="","",ROUND(J514/I514*1000,0))</f>
        <v>172</v>
      </c>
      <c r="I514" s="5">
        <v>4.5</v>
      </c>
      <c r="J514" s="297">
        <f>IF(F514="","",ROUND(IF(F514&lt;=50,(0.0126+((0.01739-0.1087*(F514/1000))/(G514)^(1/2)))*(I514/(F514/1000))*(G514^2/(2*9.8)),10.666*$L$190^(-1.85)*(F514/1000)^(-4.87)*(D514/(1000*60))^1.85*I514),3))</f>
        <v>0.77200000000000002</v>
      </c>
      <c r="K514" s="297"/>
      <c r="L514" s="424">
        <v>1</v>
      </c>
      <c r="M514" s="424"/>
      <c r="N514" s="424"/>
      <c r="O514" s="424"/>
      <c r="P514" s="433">
        <f>IF(A514="","",J514+L514+N514)</f>
        <v>1.772</v>
      </c>
      <c r="Q514" s="300"/>
    </row>
    <row r="515" spans="1:17" ht="12.75" customHeight="1">
      <c r="A515" s="163"/>
      <c r="B515" s="160" t="str">
        <f t="shared" si="70"/>
        <v/>
      </c>
      <c r="C515" s="164"/>
      <c r="D515" s="6" t="str">
        <f>IF(A515="","",#REF!)</f>
        <v/>
      </c>
      <c r="E515" s="6" t="str">
        <f t="shared" si="71"/>
        <v/>
      </c>
      <c r="F515" s="5"/>
      <c r="G515" s="10" t="str">
        <f>IF(F515="","",ROUND(D515/1000/60/((F515/1000)^2*PI()/4),2))</f>
        <v/>
      </c>
      <c r="H515" s="10" t="str">
        <f t="shared" si="72"/>
        <v/>
      </c>
      <c r="I515" s="5"/>
      <c r="J515" s="297" t="str">
        <f>IF(F515="","",ROUND(IF(F515&lt;=50,(0.0126+((0.01739-0.1087*(F515/1000))/(G515)^(1/2)))*(I515/(F515/1000))*(G515^2/(2*9.8)),10.666*$L$194^(-1.85)*(F515/1000)^(-4.87)*(D515/(1000*60))^1.85*I515),3))</f>
        <v/>
      </c>
      <c r="K515" s="297"/>
      <c r="L515" s="424"/>
      <c r="M515" s="424"/>
      <c r="N515" s="424"/>
      <c r="O515" s="424"/>
      <c r="P515" s="299" t="str">
        <f t="shared" ref="P515" si="73">IF(A515="","",J515+L515+N515)</f>
        <v/>
      </c>
      <c r="Q515" s="300"/>
    </row>
    <row r="516" spans="1:17" ht="12.75" customHeight="1" thickBot="1">
      <c r="A516" s="425" t="s">
        <v>13</v>
      </c>
      <c r="B516" s="426"/>
      <c r="C516" s="426"/>
      <c r="D516" s="48">
        <f>D513</f>
        <v>31.2</v>
      </c>
      <c r="E516" s="48"/>
      <c r="F516" s="48"/>
      <c r="G516" s="48"/>
      <c r="H516" s="48"/>
      <c r="I516" s="48">
        <f>SUM(I513:I515)</f>
        <v>18.5</v>
      </c>
      <c r="J516" s="427">
        <f>SUM(J513:K515)</f>
        <v>3.1740000000000004</v>
      </c>
      <c r="K516" s="428"/>
      <c r="L516" s="427">
        <f>SUM(L513:M515)</f>
        <v>1</v>
      </c>
      <c r="M516" s="428"/>
      <c r="N516" s="427">
        <f>SUM(N513:O515)</f>
        <v>0</v>
      </c>
      <c r="O516" s="428"/>
      <c r="P516" s="429">
        <f>SUM(P512:Q515)</f>
        <v>13.936999999999999</v>
      </c>
      <c r="Q516" s="430"/>
    </row>
    <row r="517" spans="1:17" ht="12.75" customHeight="1">
      <c r="A517" s="406" t="s">
        <v>14</v>
      </c>
      <c r="B517" s="407"/>
      <c r="C517" s="408"/>
      <c r="D517" s="412" t="s">
        <v>30</v>
      </c>
      <c r="E517" s="412" t="s">
        <v>31</v>
      </c>
      <c r="F517" s="414" t="s">
        <v>5</v>
      </c>
      <c r="G517" s="416" t="s">
        <v>6</v>
      </c>
      <c r="H517" s="418"/>
      <c r="I517" s="419"/>
      <c r="J517" s="385" t="s">
        <v>44</v>
      </c>
      <c r="K517" s="386"/>
      <c r="L517" s="389"/>
      <c r="M517" s="390"/>
      <c r="N517" s="390"/>
      <c r="O517" s="390"/>
      <c r="P517" s="390"/>
      <c r="Q517" s="391"/>
    </row>
    <row r="518" spans="1:17" ht="12.75" customHeight="1" thickBot="1">
      <c r="A518" s="409"/>
      <c r="B518" s="410"/>
      <c r="C518" s="411"/>
      <c r="D518" s="413"/>
      <c r="E518" s="413"/>
      <c r="F518" s="415"/>
      <c r="G518" s="417"/>
      <c r="H518" s="420"/>
      <c r="I518" s="421"/>
      <c r="J518" s="387"/>
      <c r="K518" s="388"/>
      <c r="L518" s="392"/>
      <c r="M518" s="393"/>
      <c r="N518" s="393"/>
      <c r="O518" s="393"/>
      <c r="P518" s="393"/>
      <c r="Q518" s="394"/>
    </row>
    <row r="519" spans="1:17" ht="12.75" customHeight="1">
      <c r="A519" s="398" t="s">
        <v>38</v>
      </c>
      <c r="B519" s="399"/>
      <c r="C519" s="399"/>
      <c r="D519" s="8">
        <f>IF(A519="","",D513)</f>
        <v>31.2</v>
      </c>
      <c r="E519" s="8">
        <f t="shared" ref="E519:E522" si="74">IF(A519="","",ROUND(D519/60,2))</f>
        <v>0.52</v>
      </c>
      <c r="F519" s="7">
        <v>20</v>
      </c>
      <c r="G519" s="12">
        <f>IF(F519="","",ROUND(D519/1000/60/((F519/1000)^2*PI()/4),2))</f>
        <v>1.66</v>
      </c>
      <c r="H519" s="420"/>
      <c r="I519" s="421"/>
      <c r="J519" s="400">
        <v>1.4</v>
      </c>
      <c r="K519" s="401"/>
      <c r="L519" s="392"/>
      <c r="M519" s="393"/>
      <c r="N519" s="393"/>
      <c r="O519" s="393"/>
      <c r="P519" s="393"/>
      <c r="Q519" s="394"/>
    </row>
    <row r="520" spans="1:17" ht="12.75" customHeight="1">
      <c r="A520" s="402" t="s">
        <v>39</v>
      </c>
      <c r="B520" s="403"/>
      <c r="C520" s="403"/>
      <c r="D520" s="6">
        <f>IF(A520="","",D513)</f>
        <v>31.2</v>
      </c>
      <c r="E520" s="6">
        <f t="shared" si="74"/>
        <v>0.52</v>
      </c>
      <c r="F520" s="5">
        <v>20</v>
      </c>
      <c r="G520" s="13">
        <f>IF(F520="","",ROUND(D520/1000/60/((F520/1000)^2*PI()/4),2))</f>
        <v>1.66</v>
      </c>
      <c r="H520" s="420"/>
      <c r="I520" s="421"/>
      <c r="J520" s="404">
        <v>1.4</v>
      </c>
      <c r="K520" s="405"/>
      <c r="L520" s="392"/>
      <c r="M520" s="393"/>
      <c r="N520" s="393"/>
      <c r="O520" s="393"/>
      <c r="P520" s="393"/>
      <c r="Q520" s="394"/>
    </row>
    <row r="521" spans="1:17" ht="12.75" customHeight="1">
      <c r="A521" s="402" t="s">
        <v>40</v>
      </c>
      <c r="B521" s="403"/>
      <c r="C521" s="403"/>
      <c r="D521" s="6">
        <f>IF(A521="","",D513)</f>
        <v>31.2</v>
      </c>
      <c r="E521" s="6">
        <f t="shared" si="74"/>
        <v>0.52</v>
      </c>
      <c r="F521" s="5">
        <v>20</v>
      </c>
      <c r="G521" s="13">
        <f>IF(F521="","",ROUND(D521/1000/60/((F521/1000)^2*PI()/4),2))</f>
        <v>1.66</v>
      </c>
      <c r="H521" s="420"/>
      <c r="I521" s="421"/>
      <c r="J521" s="404">
        <v>1.4</v>
      </c>
      <c r="K521" s="405"/>
      <c r="L521" s="392"/>
      <c r="M521" s="393"/>
      <c r="N521" s="393"/>
      <c r="O521" s="393"/>
      <c r="P521" s="393"/>
      <c r="Q521" s="394"/>
    </row>
    <row r="522" spans="1:17" ht="12.75" customHeight="1" thickBot="1">
      <c r="A522" s="402" t="s">
        <v>41</v>
      </c>
      <c r="B522" s="403"/>
      <c r="C522" s="403"/>
      <c r="D522" s="6">
        <f>IF(A522="","",D513)</f>
        <v>31.2</v>
      </c>
      <c r="E522" s="6">
        <f t="shared" si="74"/>
        <v>0.52</v>
      </c>
      <c r="F522" s="5">
        <v>20</v>
      </c>
      <c r="G522" s="13">
        <f>IF(F522="","",ROUND(D522/1000/60/((F522/1000)^2*PI()/4),2))</f>
        <v>1.66</v>
      </c>
      <c r="H522" s="422"/>
      <c r="I522" s="423"/>
      <c r="J522" s="404">
        <v>0.47</v>
      </c>
      <c r="K522" s="405"/>
      <c r="L522" s="392"/>
      <c r="M522" s="393"/>
      <c r="N522" s="393"/>
      <c r="O522" s="393"/>
      <c r="P522" s="393"/>
      <c r="Q522" s="394"/>
    </row>
    <row r="523" spans="1:17" ht="12.75" customHeight="1" thickBot="1">
      <c r="A523" s="363" t="s">
        <v>13</v>
      </c>
      <c r="B523" s="364"/>
      <c r="C523" s="364"/>
      <c r="D523" s="364"/>
      <c r="E523" s="364"/>
      <c r="F523" s="364"/>
      <c r="G523" s="364"/>
      <c r="H523" s="364"/>
      <c r="I523" s="365"/>
      <c r="J523" s="366">
        <f>SUM(J519:J522)</f>
        <v>4.669999999999999</v>
      </c>
      <c r="K523" s="367"/>
      <c r="L523" s="395"/>
      <c r="M523" s="396"/>
      <c r="N523" s="396"/>
      <c r="O523" s="396"/>
      <c r="P523" s="396"/>
      <c r="Q523" s="397"/>
    </row>
    <row r="524" spans="1:17" ht="12.75" customHeight="1" thickBot="1">
      <c r="A524" s="368" t="s">
        <v>17</v>
      </c>
      <c r="B524" s="369"/>
      <c r="C524" s="369"/>
      <c r="D524" s="369"/>
      <c r="E524" s="369"/>
      <c r="F524" s="369"/>
      <c r="G524" s="369"/>
      <c r="H524" s="369"/>
      <c r="I524" s="370"/>
      <c r="J524" s="371" t="str">
        <f>IF(D506="","","給水系統  "&amp;D506&amp;E506&amp;F506)</f>
        <v>給水系統  F～H</v>
      </c>
      <c r="K524" s="371"/>
      <c r="L524" s="371"/>
      <c r="M524" s="371"/>
      <c r="N524" s="372"/>
      <c r="O524" s="373">
        <f>P516+J523</f>
        <v>18.606999999999999</v>
      </c>
      <c r="P524" s="374"/>
      <c r="Q524" s="375"/>
    </row>
    <row r="525" spans="1:17" ht="12.75" customHeight="1">
      <c r="A525" s="376" t="s">
        <v>116</v>
      </c>
      <c r="B525" s="377"/>
      <c r="C525" s="377"/>
      <c r="D525" s="377"/>
      <c r="E525" s="377"/>
      <c r="F525" s="377"/>
      <c r="G525" s="377"/>
      <c r="H525" s="377"/>
      <c r="I525" s="377"/>
      <c r="J525" s="377"/>
      <c r="K525" s="377"/>
      <c r="L525" s="377"/>
      <c r="M525" s="377"/>
      <c r="N525" s="377"/>
      <c r="O525" s="377"/>
      <c r="P525" s="377"/>
      <c r="Q525" s="378"/>
    </row>
    <row r="526" spans="1:17" ht="12.75" customHeight="1">
      <c r="A526" s="379"/>
      <c r="B526" s="380"/>
      <c r="C526" s="380"/>
      <c r="D526" s="380"/>
      <c r="E526" s="380"/>
      <c r="F526" s="380"/>
      <c r="G526" s="380"/>
      <c r="H526" s="380"/>
      <c r="I526" s="380"/>
      <c r="J526" s="380"/>
      <c r="K526" s="380"/>
      <c r="L526" s="380"/>
      <c r="M526" s="380"/>
      <c r="N526" s="380"/>
      <c r="O526" s="380"/>
      <c r="P526" s="380"/>
      <c r="Q526" s="381"/>
    </row>
    <row r="527" spans="1:17" ht="12.75" customHeight="1" thickBot="1">
      <c r="A527" s="382"/>
      <c r="B527" s="383"/>
      <c r="C527" s="383"/>
      <c r="D527" s="383"/>
      <c r="E527" s="383"/>
      <c r="F527" s="383"/>
      <c r="G527" s="383"/>
      <c r="H527" s="383"/>
      <c r="I527" s="383"/>
      <c r="J527" s="383"/>
      <c r="K527" s="383"/>
      <c r="L527" s="383"/>
      <c r="M527" s="383"/>
      <c r="N527" s="383"/>
      <c r="O527" s="383"/>
      <c r="P527" s="383"/>
      <c r="Q527" s="384"/>
    </row>
    <row r="528" spans="1:17" s="47" customFormat="1" ht="18" customHeight="1">
      <c r="A528" s="169"/>
      <c r="B528" s="169"/>
      <c r="C528" s="169"/>
      <c r="D528" s="169"/>
      <c r="E528" s="169"/>
      <c r="F528" s="169"/>
      <c r="G528" s="169"/>
      <c r="H528" s="169"/>
      <c r="I528" s="169"/>
      <c r="J528" s="169"/>
      <c r="K528" s="169"/>
      <c r="L528" s="169"/>
      <c r="M528" s="169"/>
      <c r="N528" s="169"/>
      <c r="O528" s="169"/>
      <c r="P528" s="169"/>
      <c r="Q528" s="169"/>
    </row>
    <row r="529" spans="1:17" s="47" customFormat="1" ht="18" customHeight="1">
      <c r="A529" s="169"/>
      <c r="B529" s="169"/>
      <c r="C529" s="169"/>
      <c r="D529" s="169"/>
      <c r="E529" s="169"/>
      <c r="F529" s="169"/>
      <c r="G529" s="169"/>
      <c r="H529" s="169"/>
      <c r="I529" s="169"/>
      <c r="J529" s="169"/>
      <c r="K529" s="169"/>
      <c r="L529" s="169"/>
      <c r="M529" s="169"/>
      <c r="N529" s="169"/>
      <c r="O529" s="169"/>
      <c r="P529" s="169"/>
      <c r="Q529" s="169"/>
    </row>
    <row r="530" spans="1:17" ht="11.25" customHeight="1">
      <c r="A530" s="15"/>
      <c r="B530" s="15"/>
      <c r="C530" s="15"/>
      <c r="D530" s="15"/>
      <c r="E530" s="15"/>
      <c r="F530" s="15"/>
      <c r="G530" s="15"/>
      <c r="H530" s="15"/>
      <c r="I530" s="15"/>
      <c r="J530" s="15"/>
      <c r="K530" s="15"/>
      <c r="L530" s="15"/>
      <c r="M530" s="15"/>
      <c r="N530" s="15"/>
      <c r="O530" s="15"/>
      <c r="P530" s="15"/>
      <c r="Q530" s="15"/>
    </row>
    <row r="531" spans="1:17" ht="24.75" customHeight="1">
      <c r="A531" s="29" t="s">
        <v>59</v>
      </c>
      <c r="B531" s="29"/>
      <c r="C531" s="27"/>
      <c r="D531" s="27"/>
      <c r="E531" s="27"/>
      <c r="F531" s="27"/>
      <c r="G531" s="27"/>
      <c r="H531" s="27"/>
      <c r="I531" s="27"/>
      <c r="J531" s="27"/>
      <c r="K531" s="27"/>
      <c r="L531" s="27"/>
      <c r="M531" s="27"/>
      <c r="N531" s="27"/>
      <c r="O531" s="27"/>
      <c r="P531" s="27"/>
      <c r="Q531" s="27"/>
    </row>
    <row r="532" spans="1:17" ht="24.75" customHeight="1" thickBot="1">
      <c r="A532" s="29"/>
      <c r="B532" s="29"/>
      <c r="C532" s="27"/>
      <c r="D532" s="27"/>
      <c r="E532" s="27"/>
      <c r="F532" s="27"/>
      <c r="G532" s="27"/>
      <c r="H532" s="27"/>
      <c r="I532" s="27"/>
      <c r="J532" s="27"/>
      <c r="K532" s="27"/>
      <c r="L532" s="27"/>
      <c r="M532" s="27"/>
      <c r="N532" s="27"/>
      <c r="O532" s="27"/>
      <c r="P532" s="27"/>
      <c r="Q532" s="27"/>
    </row>
    <row r="533" spans="1:17" ht="15.75" customHeight="1" thickBot="1">
      <c r="A533" s="29"/>
      <c r="B533" s="334" t="s">
        <v>52</v>
      </c>
      <c r="C533" s="334"/>
      <c r="D533" s="334"/>
      <c r="E533" s="334"/>
      <c r="F533" s="360"/>
      <c r="G533" s="361">
        <v>18.606999999999999</v>
      </c>
      <c r="H533" s="362"/>
      <c r="I533" s="27" t="s">
        <v>53</v>
      </c>
      <c r="J533" s="27"/>
      <c r="K533" s="27"/>
      <c r="L533" s="27"/>
      <c r="M533" s="27"/>
      <c r="N533" s="27"/>
      <c r="O533" s="27"/>
      <c r="P533" s="27"/>
      <c r="Q533" s="27"/>
    </row>
    <row r="534" spans="1:17" ht="15.75" customHeight="1" thickBot="1">
      <c r="A534" s="4"/>
      <c r="B534" s="4"/>
    </row>
    <row r="535" spans="1:17" ht="15.75" customHeight="1" thickBot="1">
      <c r="A535" s="4"/>
      <c r="B535" s="337" t="s">
        <v>55</v>
      </c>
      <c r="C535" s="337"/>
      <c r="D535" s="337"/>
      <c r="E535" s="337"/>
      <c r="F535" s="338"/>
      <c r="G535" s="339">
        <f>F11</f>
        <v>0.21</v>
      </c>
      <c r="H535" s="340"/>
      <c r="I535" s="89" t="s">
        <v>54</v>
      </c>
      <c r="J535" s="341">
        <f>ROUND(G535*102,1)</f>
        <v>21.4</v>
      </c>
      <c r="K535" s="342"/>
      <c r="L535" s="153" t="s">
        <v>53</v>
      </c>
    </row>
    <row r="536" spans="1:17" ht="15.75" customHeight="1">
      <c r="A536" s="4"/>
      <c r="B536" s="4"/>
    </row>
    <row r="537" spans="1:17" ht="15.75" customHeight="1">
      <c r="A537" s="4"/>
      <c r="B537" s="343" t="s">
        <v>56</v>
      </c>
      <c r="C537" s="343"/>
      <c r="D537" s="343"/>
      <c r="E537" s="343"/>
      <c r="F537" s="19" t="str">
        <f>IF(J535&gt;G533,"&gt;","&lt;")</f>
        <v>&gt;</v>
      </c>
      <c r="G537" s="344" t="s">
        <v>57</v>
      </c>
      <c r="H537" s="344"/>
      <c r="I537" s="344"/>
      <c r="J537" s="344"/>
    </row>
    <row r="538" spans="1:17" ht="15.75" customHeight="1" thickBot="1">
      <c r="A538" s="4"/>
      <c r="B538" s="4"/>
    </row>
    <row r="539" spans="1:17" ht="28.5" customHeight="1" thickTop="1" thickBot="1">
      <c r="A539" s="4"/>
      <c r="B539" s="322" t="str">
        <f>IF(J535&gt;G533,"この給水装置は水理計算上、十分な給水が可能である。","この給水装置は水理計算上、水圧不足、十分な給水の確保が困難となる可能性がある。")</f>
        <v>この給水装置は水理計算上、十分な給水が可能である。</v>
      </c>
      <c r="C539" s="323"/>
      <c r="D539" s="323"/>
      <c r="E539" s="323"/>
      <c r="F539" s="323"/>
      <c r="G539" s="323"/>
      <c r="H539" s="323"/>
      <c r="I539" s="323"/>
      <c r="J539" s="323"/>
      <c r="K539" s="323"/>
      <c r="L539" s="323"/>
      <c r="M539" s="323"/>
      <c r="N539" s="323"/>
      <c r="O539" s="323"/>
      <c r="P539" s="324"/>
    </row>
    <row r="540" spans="1:17" ht="11.25" customHeight="1" thickTop="1" thickBot="1">
      <c r="A540" s="15"/>
      <c r="B540" s="15"/>
      <c r="C540" s="15"/>
      <c r="D540" s="15"/>
      <c r="E540" s="15"/>
      <c r="F540" s="15"/>
      <c r="G540" s="15"/>
      <c r="H540" s="15"/>
      <c r="I540" s="15"/>
      <c r="J540" s="15"/>
      <c r="K540" s="15"/>
      <c r="L540" s="15"/>
      <c r="M540" s="15"/>
      <c r="N540" s="15"/>
      <c r="O540" s="15"/>
      <c r="P540" s="15"/>
      <c r="Q540" s="15"/>
    </row>
    <row r="541" spans="1:17" ht="24.75" customHeight="1">
      <c r="A541" s="345" t="s">
        <v>83</v>
      </c>
      <c r="B541" s="346"/>
      <c r="C541" s="346"/>
      <c r="D541" s="346"/>
      <c r="E541" s="346"/>
      <c r="F541" s="346"/>
      <c r="G541" s="346"/>
      <c r="H541" s="346"/>
      <c r="I541" s="346"/>
      <c r="J541" s="346"/>
      <c r="K541" s="346"/>
      <c r="L541" s="346"/>
      <c r="M541" s="346"/>
      <c r="N541" s="346"/>
      <c r="O541" s="346"/>
      <c r="P541" s="346"/>
      <c r="Q541" s="347"/>
    </row>
    <row r="542" spans="1:17" ht="24.75" customHeight="1">
      <c r="A542" s="348"/>
      <c r="B542" s="349"/>
      <c r="C542" s="349"/>
      <c r="D542" s="349"/>
      <c r="E542" s="349"/>
      <c r="F542" s="349"/>
      <c r="G542" s="349"/>
      <c r="H542" s="349"/>
      <c r="I542" s="349"/>
      <c r="J542" s="349"/>
      <c r="K542" s="349"/>
      <c r="L542" s="349"/>
      <c r="M542" s="349"/>
      <c r="N542" s="349"/>
      <c r="O542" s="349"/>
      <c r="P542" s="349"/>
      <c r="Q542" s="350"/>
    </row>
    <row r="543" spans="1:17" ht="24.75" customHeight="1">
      <c r="A543" s="348"/>
      <c r="B543" s="349"/>
      <c r="C543" s="349"/>
      <c r="D543" s="349"/>
      <c r="E543" s="349"/>
      <c r="F543" s="349"/>
      <c r="G543" s="349"/>
      <c r="H543" s="349"/>
      <c r="I543" s="349"/>
      <c r="J543" s="349"/>
      <c r="K543" s="349"/>
      <c r="L543" s="349"/>
      <c r="M543" s="349"/>
      <c r="N543" s="349"/>
      <c r="O543" s="349"/>
      <c r="P543" s="349"/>
      <c r="Q543" s="350"/>
    </row>
    <row r="544" spans="1:17" ht="24.75" customHeight="1">
      <c r="A544" s="348"/>
      <c r="B544" s="349"/>
      <c r="C544" s="349"/>
      <c r="D544" s="349"/>
      <c r="E544" s="349"/>
      <c r="F544" s="349"/>
      <c r="G544" s="349"/>
      <c r="H544" s="349"/>
      <c r="I544" s="349"/>
      <c r="J544" s="349"/>
      <c r="K544" s="349"/>
      <c r="L544" s="349"/>
      <c r="M544" s="349"/>
      <c r="N544" s="349"/>
      <c r="O544" s="349"/>
      <c r="P544" s="349"/>
      <c r="Q544" s="350"/>
    </row>
    <row r="545" spans="1:17" ht="24.75" customHeight="1" thickBot="1">
      <c r="A545" s="351"/>
      <c r="B545" s="352"/>
      <c r="C545" s="352"/>
      <c r="D545" s="352"/>
      <c r="E545" s="352"/>
      <c r="F545" s="352"/>
      <c r="G545" s="352"/>
      <c r="H545" s="352"/>
      <c r="I545" s="352"/>
      <c r="J545" s="352"/>
      <c r="K545" s="352"/>
      <c r="L545" s="352"/>
      <c r="M545" s="352"/>
      <c r="N545" s="352"/>
      <c r="O545" s="352"/>
      <c r="P545" s="352"/>
      <c r="Q545" s="353"/>
    </row>
    <row r="546" spans="1:17" ht="24.75" customHeight="1">
      <c r="A546" s="15"/>
      <c r="B546" s="15"/>
      <c r="C546" s="15"/>
      <c r="D546" s="15"/>
      <c r="E546" s="15"/>
      <c r="F546" s="15"/>
      <c r="G546" s="15"/>
      <c r="H546" s="15"/>
      <c r="I546" s="15"/>
      <c r="J546" s="15"/>
      <c r="K546" s="15"/>
      <c r="L546" s="15"/>
      <c r="M546" s="15"/>
      <c r="N546" s="15"/>
      <c r="O546" s="15"/>
      <c r="P546" s="15"/>
      <c r="Q546" s="15"/>
    </row>
    <row r="547" spans="1:17" ht="27" customHeight="1">
      <c r="A547" s="354"/>
      <c r="B547" s="355"/>
      <c r="C547" s="355"/>
      <c r="D547" s="355"/>
      <c r="E547" s="355"/>
      <c r="F547" s="355"/>
      <c r="G547" s="355"/>
      <c r="H547" s="355"/>
      <c r="I547" s="355"/>
      <c r="J547" s="355"/>
      <c r="K547" s="355"/>
      <c r="L547" s="355"/>
      <c r="M547" s="355"/>
      <c r="N547" s="355"/>
      <c r="O547" s="355"/>
      <c r="P547" s="355"/>
      <c r="Q547" s="356"/>
    </row>
    <row r="548" spans="1:17" ht="27" customHeight="1">
      <c r="A548" s="357"/>
      <c r="B548" s="358"/>
      <c r="C548" s="358"/>
      <c r="D548" s="358"/>
      <c r="E548" s="358"/>
      <c r="F548" s="358"/>
      <c r="G548" s="358"/>
      <c r="H548" s="358"/>
      <c r="I548" s="358"/>
      <c r="J548" s="358"/>
      <c r="K548" s="358"/>
      <c r="L548" s="358"/>
      <c r="M548" s="358"/>
      <c r="N548" s="358"/>
      <c r="O548" s="358"/>
      <c r="P548" s="358"/>
      <c r="Q548" s="359"/>
    </row>
    <row r="549" spans="1:17" ht="27" customHeight="1">
      <c r="A549" s="357"/>
      <c r="B549" s="358"/>
      <c r="C549" s="358"/>
      <c r="D549" s="358"/>
      <c r="E549" s="358"/>
      <c r="F549" s="358"/>
      <c r="G549" s="358"/>
      <c r="H549" s="358"/>
      <c r="I549" s="358"/>
      <c r="J549" s="358"/>
      <c r="K549" s="358"/>
      <c r="L549" s="358"/>
      <c r="M549" s="358"/>
      <c r="N549" s="358"/>
      <c r="O549" s="358"/>
      <c r="P549" s="358"/>
      <c r="Q549" s="359"/>
    </row>
    <row r="550" spans="1:17" ht="27" customHeight="1">
      <c r="A550" s="357"/>
      <c r="B550" s="358"/>
      <c r="C550" s="358"/>
      <c r="D550" s="358"/>
      <c r="E550" s="358"/>
      <c r="F550" s="358"/>
      <c r="G550" s="358"/>
      <c r="H550" s="358"/>
      <c r="I550" s="358"/>
      <c r="J550" s="358"/>
      <c r="K550" s="358"/>
      <c r="L550" s="358"/>
      <c r="M550" s="358"/>
      <c r="N550" s="358"/>
      <c r="O550" s="358"/>
      <c r="P550" s="358"/>
      <c r="Q550" s="359"/>
    </row>
    <row r="551" spans="1:17" ht="27" customHeight="1">
      <c r="A551" s="357"/>
      <c r="B551" s="358"/>
      <c r="C551" s="358"/>
      <c r="D551" s="358"/>
      <c r="E551" s="358"/>
      <c r="F551" s="358"/>
      <c r="G551" s="358"/>
      <c r="H551" s="358"/>
      <c r="I551" s="358"/>
      <c r="J551" s="358"/>
      <c r="K551" s="358"/>
      <c r="L551" s="358"/>
      <c r="M551" s="358"/>
      <c r="N551" s="358"/>
      <c r="O551" s="358"/>
      <c r="P551" s="358"/>
      <c r="Q551" s="359"/>
    </row>
    <row r="552" spans="1:17" ht="27" customHeight="1">
      <c r="A552" s="357"/>
      <c r="B552" s="358"/>
      <c r="C552" s="358"/>
      <c r="D552" s="358"/>
      <c r="E552" s="358"/>
      <c r="F552" s="358"/>
      <c r="G552" s="358"/>
      <c r="H552" s="358"/>
      <c r="I552" s="358"/>
      <c r="J552" s="358"/>
      <c r="K552" s="358"/>
      <c r="L552" s="358"/>
      <c r="M552" s="358"/>
      <c r="N552" s="358"/>
      <c r="O552" s="358"/>
      <c r="P552" s="358"/>
      <c r="Q552" s="359"/>
    </row>
    <row r="553" spans="1:17" ht="26.25" customHeight="1">
      <c r="A553" s="4" t="s">
        <v>60</v>
      </c>
    </row>
  </sheetData>
  <sheetProtection sheet="1" objects="1" scenarios="1" selectLockedCells="1" selectUnlockedCells="1"/>
  <mergeCells count="852">
    <mergeCell ref="A1:Q1"/>
    <mergeCell ref="A3:Q3"/>
    <mergeCell ref="A7:E7"/>
    <mergeCell ref="F7:P7"/>
    <mergeCell ref="A8:E8"/>
    <mergeCell ref="F8:P8"/>
    <mergeCell ref="A13:E13"/>
    <mergeCell ref="A14:Q45"/>
    <mergeCell ref="A79:Q84"/>
    <mergeCell ref="B88:F88"/>
    <mergeCell ref="H88:I88"/>
    <mergeCell ref="M88:O88"/>
    <mergeCell ref="A9:E9"/>
    <mergeCell ref="F9:P9"/>
    <mergeCell ref="A10:E10"/>
    <mergeCell ref="F10:P10"/>
    <mergeCell ref="A11:E11"/>
    <mergeCell ref="F11:P11"/>
    <mergeCell ref="B95:F95"/>
    <mergeCell ref="B96:F96"/>
    <mergeCell ref="B97:F97"/>
    <mergeCell ref="B98:F98"/>
    <mergeCell ref="A99:E99"/>
    <mergeCell ref="H99:I99"/>
    <mergeCell ref="B89:F89"/>
    <mergeCell ref="B90:F90"/>
    <mergeCell ref="B91:F91"/>
    <mergeCell ref="B92:F92"/>
    <mergeCell ref="B93:F93"/>
    <mergeCell ref="B94:F94"/>
    <mergeCell ref="A104:E104"/>
    <mergeCell ref="A105:Q108"/>
    <mergeCell ref="AB135:AC135"/>
    <mergeCell ref="AD135:AF135"/>
    <mergeCell ref="B137:D137"/>
    <mergeCell ref="E137:F137"/>
    <mergeCell ref="G137:H137"/>
    <mergeCell ref="A100:G100"/>
    <mergeCell ref="H100:I100"/>
    <mergeCell ref="A101:G101"/>
    <mergeCell ref="H101:I101"/>
    <mergeCell ref="A102:G102"/>
    <mergeCell ref="H102:I102"/>
    <mergeCell ref="C181:G181"/>
    <mergeCell ref="J181:L181"/>
    <mergeCell ref="C182:G182"/>
    <mergeCell ref="C183:G183"/>
    <mergeCell ref="C184:G184"/>
    <mergeCell ref="C185:G185"/>
    <mergeCell ref="B169:E169"/>
    <mergeCell ref="F169:G169"/>
    <mergeCell ref="H169:K169"/>
    <mergeCell ref="B170:O171"/>
    <mergeCell ref="A173:Q177"/>
    <mergeCell ref="A180:C180"/>
    <mergeCell ref="A190:G190"/>
    <mergeCell ref="H190:I190"/>
    <mergeCell ref="A193:F193"/>
    <mergeCell ref="A194:C194"/>
    <mergeCell ref="J194:K194"/>
    <mergeCell ref="A195:Q197"/>
    <mergeCell ref="C186:G186"/>
    <mergeCell ref="A187:E187"/>
    <mergeCell ref="H187:I187"/>
    <mergeCell ref="A188:G188"/>
    <mergeCell ref="H188:I188"/>
    <mergeCell ref="A189:G189"/>
    <mergeCell ref="H189:I189"/>
    <mergeCell ref="I198:I199"/>
    <mergeCell ref="J198:K199"/>
    <mergeCell ref="L198:M199"/>
    <mergeCell ref="N198:O199"/>
    <mergeCell ref="P198:Q199"/>
    <mergeCell ref="A200:O200"/>
    <mergeCell ref="P200:Q200"/>
    <mergeCell ref="A198:C199"/>
    <mergeCell ref="D198:D199"/>
    <mergeCell ref="E198:E199"/>
    <mergeCell ref="F198:F199"/>
    <mergeCell ref="G198:G199"/>
    <mergeCell ref="H198:H199"/>
    <mergeCell ref="J203:K203"/>
    <mergeCell ref="L203:M203"/>
    <mergeCell ref="N203:O203"/>
    <mergeCell ref="P203:Q203"/>
    <mergeCell ref="J204:K204"/>
    <mergeCell ref="L204:M204"/>
    <mergeCell ref="N204:O204"/>
    <mergeCell ref="P204:Q204"/>
    <mergeCell ref="J201:K201"/>
    <mergeCell ref="L201:M201"/>
    <mergeCell ref="N201:O201"/>
    <mergeCell ref="P201:Q201"/>
    <mergeCell ref="J202:K202"/>
    <mergeCell ref="L202:M202"/>
    <mergeCell ref="N202:O202"/>
    <mergeCell ref="P202:Q202"/>
    <mergeCell ref="A205:C205"/>
    <mergeCell ref="J205:K205"/>
    <mergeCell ref="L205:M205"/>
    <mergeCell ref="N205:O205"/>
    <mergeCell ref="P205:Q205"/>
    <mergeCell ref="A206:C207"/>
    <mergeCell ref="D206:D207"/>
    <mergeCell ref="E206:E207"/>
    <mergeCell ref="F206:F207"/>
    <mergeCell ref="G206:G207"/>
    <mergeCell ref="J211:K211"/>
    <mergeCell ref="A212:I212"/>
    <mergeCell ref="J212:K212"/>
    <mergeCell ref="A213:I213"/>
    <mergeCell ref="J213:N213"/>
    <mergeCell ref="O213:Q213"/>
    <mergeCell ref="H206:I211"/>
    <mergeCell ref="J206:K207"/>
    <mergeCell ref="L206:Q212"/>
    <mergeCell ref="A208:C208"/>
    <mergeCell ref="J208:K208"/>
    <mergeCell ref="A209:C209"/>
    <mergeCell ref="J209:K209"/>
    <mergeCell ref="A210:C210"/>
    <mergeCell ref="J210:K210"/>
    <mergeCell ref="A211:C211"/>
    <mergeCell ref="H224:H225"/>
    <mergeCell ref="I224:I225"/>
    <mergeCell ref="J224:K225"/>
    <mergeCell ref="L224:M225"/>
    <mergeCell ref="N224:O225"/>
    <mergeCell ref="P224:Q225"/>
    <mergeCell ref="A214:Q216"/>
    <mergeCell ref="A219:F219"/>
    <mergeCell ref="A220:C220"/>
    <mergeCell ref="J220:K220"/>
    <mergeCell ref="A221:Q223"/>
    <mergeCell ref="A224:C225"/>
    <mergeCell ref="D224:D225"/>
    <mergeCell ref="E224:E225"/>
    <mergeCell ref="F224:F225"/>
    <mergeCell ref="G224:G225"/>
    <mergeCell ref="J228:K228"/>
    <mergeCell ref="L228:M228"/>
    <mergeCell ref="N228:O228"/>
    <mergeCell ref="P228:Q228"/>
    <mergeCell ref="J229:K229"/>
    <mergeCell ref="L229:M229"/>
    <mergeCell ref="N229:O229"/>
    <mergeCell ref="P229:Q229"/>
    <mergeCell ref="A226:O226"/>
    <mergeCell ref="P226:Q226"/>
    <mergeCell ref="J227:K227"/>
    <mergeCell ref="L227:M227"/>
    <mergeCell ref="N227:O227"/>
    <mergeCell ref="P227:Q227"/>
    <mergeCell ref="J230:K230"/>
    <mergeCell ref="L230:M230"/>
    <mergeCell ref="N230:O230"/>
    <mergeCell ref="P230:Q230"/>
    <mergeCell ref="A231:C231"/>
    <mergeCell ref="J231:K231"/>
    <mergeCell ref="L231:M231"/>
    <mergeCell ref="N231:O231"/>
    <mergeCell ref="P231:Q231"/>
    <mergeCell ref="A238:I238"/>
    <mergeCell ref="J238:K238"/>
    <mergeCell ref="A239:I239"/>
    <mergeCell ref="J239:N239"/>
    <mergeCell ref="O239:Q239"/>
    <mergeCell ref="A240:Q242"/>
    <mergeCell ref="J232:K233"/>
    <mergeCell ref="L232:Q238"/>
    <mergeCell ref="A234:C234"/>
    <mergeCell ref="J234:K234"/>
    <mergeCell ref="A235:C235"/>
    <mergeCell ref="J235:K235"/>
    <mergeCell ref="A236:C236"/>
    <mergeCell ref="J236:K236"/>
    <mergeCell ref="A237:C237"/>
    <mergeCell ref="J237:K237"/>
    <mergeCell ref="A232:C233"/>
    <mergeCell ref="D232:D233"/>
    <mergeCell ref="E232:E233"/>
    <mergeCell ref="F232:F233"/>
    <mergeCell ref="G232:G233"/>
    <mergeCell ref="H232:I237"/>
    <mergeCell ref="I248:I249"/>
    <mergeCell ref="J248:K249"/>
    <mergeCell ref="L248:M249"/>
    <mergeCell ref="N248:O249"/>
    <mergeCell ref="P248:Q249"/>
    <mergeCell ref="A250:O250"/>
    <mergeCell ref="P250:Q250"/>
    <mergeCell ref="A243:F243"/>
    <mergeCell ref="A244:C244"/>
    <mergeCell ref="J244:K244"/>
    <mergeCell ref="A245:Q247"/>
    <mergeCell ref="A248:C249"/>
    <mergeCell ref="D248:D249"/>
    <mergeCell ref="E248:E249"/>
    <mergeCell ref="F248:F249"/>
    <mergeCell ref="G248:G249"/>
    <mergeCell ref="H248:H249"/>
    <mergeCell ref="J253:K253"/>
    <mergeCell ref="L253:M253"/>
    <mergeCell ref="N253:O253"/>
    <mergeCell ref="P253:Q253"/>
    <mergeCell ref="J254:K254"/>
    <mergeCell ref="L254:M254"/>
    <mergeCell ref="N254:O254"/>
    <mergeCell ref="P254:Q254"/>
    <mergeCell ref="J251:K251"/>
    <mergeCell ref="L251:M251"/>
    <mergeCell ref="N251:O251"/>
    <mergeCell ref="P251:Q251"/>
    <mergeCell ref="J252:K252"/>
    <mergeCell ref="L252:M252"/>
    <mergeCell ref="N252:O252"/>
    <mergeCell ref="P252:Q252"/>
    <mergeCell ref="A255:C255"/>
    <mergeCell ref="J255:K255"/>
    <mergeCell ref="L255:M255"/>
    <mergeCell ref="N255:O255"/>
    <mergeCell ref="P255:Q255"/>
    <mergeCell ref="A256:C257"/>
    <mergeCell ref="D256:D257"/>
    <mergeCell ref="E256:E257"/>
    <mergeCell ref="F256:F257"/>
    <mergeCell ref="G256:G257"/>
    <mergeCell ref="A264:Q266"/>
    <mergeCell ref="A268:Q269"/>
    <mergeCell ref="A271:C271"/>
    <mergeCell ref="C272:G272"/>
    <mergeCell ref="J272:L272"/>
    <mergeCell ref="C273:G273"/>
    <mergeCell ref="J261:K261"/>
    <mergeCell ref="A262:I262"/>
    <mergeCell ref="J262:K262"/>
    <mergeCell ref="A263:I263"/>
    <mergeCell ref="J263:N263"/>
    <mergeCell ref="O263:Q263"/>
    <mergeCell ref="H256:I261"/>
    <mergeCell ref="J256:K257"/>
    <mergeCell ref="L256:Q262"/>
    <mergeCell ref="A258:C258"/>
    <mergeCell ref="J258:K258"/>
    <mergeCell ref="A259:C259"/>
    <mergeCell ref="J259:K259"/>
    <mergeCell ref="A260:C260"/>
    <mergeCell ref="J260:K260"/>
    <mergeCell ref="A261:C261"/>
    <mergeCell ref="A279:G279"/>
    <mergeCell ref="H279:I279"/>
    <mergeCell ref="A280:G280"/>
    <mergeCell ref="H280:I280"/>
    <mergeCell ref="A281:G281"/>
    <mergeCell ref="H281:I281"/>
    <mergeCell ref="C274:G274"/>
    <mergeCell ref="C275:G275"/>
    <mergeCell ref="C276:G276"/>
    <mergeCell ref="C277:G277"/>
    <mergeCell ref="A278:E278"/>
    <mergeCell ref="H278:I278"/>
    <mergeCell ref="A284:F284"/>
    <mergeCell ref="A285:C285"/>
    <mergeCell ref="J285:K285"/>
    <mergeCell ref="A286:Q288"/>
    <mergeCell ref="A289:C290"/>
    <mergeCell ref="D289:D290"/>
    <mergeCell ref="E289:E290"/>
    <mergeCell ref="F289:F290"/>
    <mergeCell ref="G289:G290"/>
    <mergeCell ref="H289:H290"/>
    <mergeCell ref="J292:K292"/>
    <mergeCell ref="L292:M292"/>
    <mergeCell ref="N292:O292"/>
    <mergeCell ref="P292:Q292"/>
    <mergeCell ref="J293:K293"/>
    <mergeCell ref="L293:M293"/>
    <mergeCell ref="N293:O293"/>
    <mergeCell ref="P293:Q293"/>
    <mergeCell ref="I289:I290"/>
    <mergeCell ref="J289:K290"/>
    <mergeCell ref="L289:M290"/>
    <mergeCell ref="N289:O290"/>
    <mergeCell ref="P289:Q290"/>
    <mergeCell ref="A291:O291"/>
    <mergeCell ref="P291:Q291"/>
    <mergeCell ref="J294:K294"/>
    <mergeCell ref="L294:M294"/>
    <mergeCell ref="N294:O294"/>
    <mergeCell ref="P294:Q294"/>
    <mergeCell ref="A295:C295"/>
    <mergeCell ref="J295:K295"/>
    <mergeCell ref="L295:M295"/>
    <mergeCell ref="N295:O295"/>
    <mergeCell ref="P295:Q295"/>
    <mergeCell ref="A302:I302"/>
    <mergeCell ref="J302:K302"/>
    <mergeCell ref="A303:I303"/>
    <mergeCell ref="J303:N303"/>
    <mergeCell ref="O303:Q303"/>
    <mergeCell ref="A304:Q306"/>
    <mergeCell ref="J296:K297"/>
    <mergeCell ref="L296:Q302"/>
    <mergeCell ref="A298:C298"/>
    <mergeCell ref="J298:K298"/>
    <mergeCell ref="A299:C299"/>
    <mergeCell ref="J299:K299"/>
    <mergeCell ref="A300:C300"/>
    <mergeCell ref="J300:K300"/>
    <mergeCell ref="A301:C301"/>
    <mergeCell ref="J301:K301"/>
    <mergeCell ref="A296:C297"/>
    <mergeCell ref="D296:D297"/>
    <mergeCell ref="E296:E297"/>
    <mergeCell ref="F296:F297"/>
    <mergeCell ref="G296:G297"/>
    <mergeCell ref="H296:I301"/>
    <mergeCell ref="A307:F307"/>
    <mergeCell ref="A308:C308"/>
    <mergeCell ref="J308:K308"/>
    <mergeCell ref="A309:Q310"/>
    <mergeCell ref="A311:C312"/>
    <mergeCell ref="D311:D312"/>
    <mergeCell ref="E311:E312"/>
    <mergeCell ref="F311:F312"/>
    <mergeCell ref="G311:G312"/>
    <mergeCell ref="H311:H312"/>
    <mergeCell ref="J314:K314"/>
    <mergeCell ref="L314:M314"/>
    <mergeCell ref="N314:O314"/>
    <mergeCell ref="P314:Q314"/>
    <mergeCell ref="J315:K315"/>
    <mergeCell ref="L315:M315"/>
    <mergeCell ref="N315:O315"/>
    <mergeCell ref="P315:Q315"/>
    <mergeCell ref="I311:I312"/>
    <mergeCell ref="J311:K312"/>
    <mergeCell ref="L311:M312"/>
    <mergeCell ref="N311:O312"/>
    <mergeCell ref="P311:Q312"/>
    <mergeCell ref="A313:O313"/>
    <mergeCell ref="P313:Q313"/>
    <mergeCell ref="J316:K316"/>
    <mergeCell ref="L316:M316"/>
    <mergeCell ref="N316:O316"/>
    <mergeCell ref="P316:Q316"/>
    <mergeCell ref="A317:C317"/>
    <mergeCell ref="J317:K317"/>
    <mergeCell ref="L317:M317"/>
    <mergeCell ref="N317:O317"/>
    <mergeCell ref="P317:Q317"/>
    <mergeCell ref="A324:I324"/>
    <mergeCell ref="J324:K324"/>
    <mergeCell ref="A325:I325"/>
    <mergeCell ref="J325:N325"/>
    <mergeCell ref="O325:Q325"/>
    <mergeCell ref="A326:Q327"/>
    <mergeCell ref="J318:K319"/>
    <mergeCell ref="L318:Q324"/>
    <mergeCell ref="A320:C320"/>
    <mergeCell ref="J320:K320"/>
    <mergeCell ref="A321:C321"/>
    <mergeCell ref="J321:K321"/>
    <mergeCell ref="A322:C322"/>
    <mergeCell ref="J322:K322"/>
    <mergeCell ref="A323:C323"/>
    <mergeCell ref="J323:K323"/>
    <mergeCell ref="A318:C319"/>
    <mergeCell ref="D318:D319"/>
    <mergeCell ref="E318:E319"/>
    <mergeCell ref="F318:F319"/>
    <mergeCell ref="G318:G319"/>
    <mergeCell ref="H318:I323"/>
    <mergeCell ref="A330:F330"/>
    <mergeCell ref="A331:C331"/>
    <mergeCell ref="J331:K331"/>
    <mergeCell ref="A332:Q333"/>
    <mergeCell ref="A334:C335"/>
    <mergeCell ref="D334:D335"/>
    <mergeCell ref="E334:E335"/>
    <mergeCell ref="F334:F335"/>
    <mergeCell ref="G334:G335"/>
    <mergeCell ref="H334:H335"/>
    <mergeCell ref="J337:K337"/>
    <mergeCell ref="L337:M337"/>
    <mergeCell ref="N337:O337"/>
    <mergeCell ref="P337:Q337"/>
    <mergeCell ref="J338:K338"/>
    <mergeCell ref="L338:M338"/>
    <mergeCell ref="N338:O338"/>
    <mergeCell ref="P338:Q338"/>
    <mergeCell ref="I334:I335"/>
    <mergeCell ref="J334:K335"/>
    <mergeCell ref="L334:M335"/>
    <mergeCell ref="N334:O335"/>
    <mergeCell ref="P334:Q335"/>
    <mergeCell ref="A336:O336"/>
    <mergeCell ref="P336:Q336"/>
    <mergeCell ref="J339:K339"/>
    <mergeCell ref="L339:M339"/>
    <mergeCell ref="N339:O339"/>
    <mergeCell ref="P339:Q339"/>
    <mergeCell ref="A340:C340"/>
    <mergeCell ref="J340:K340"/>
    <mergeCell ref="L340:M340"/>
    <mergeCell ref="N340:O340"/>
    <mergeCell ref="P340:Q340"/>
    <mergeCell ref="A347:I347"/>
    <mergeCell ref="J347:K347"/>
    <mergeCell ref="A348:I348"/>
    <mergeCell ref="J348:N348"/>
    <mergeCell ref="O348:Q348"/>
    <mergeCell ref="A349:Q350"/>
    <mergeCell ref="J341:K342"/>
    <mergeCell ref="L341:Q347"/>
    <mergeCell ref="A343:C343"/>
    <mergeCell ref="J343:K343"/>
    <mergeCell ref="A344:C344"/>
    <mergeCell ref="J344:K344"/>
    <mergeCell ref="A345:C345"/>
    <mergeCell ref="J345:K345"/>
    <mergeCell ref="A346:C346"/>
    <mergeCell ref="J346:K346"/>
    <mergeCell ref="A341:C342"/>
    <mergeCell ref="D341:D342"/>
    <mergeCell ref="E341:E342"/>
    <mergeCell ref="F341:F342"/>
    <mergeCell ref="G341:G342"/>
    <mergeCell ref="H341:I346"/>
    <mergeCell ref="A353:F353"/>
    <mergeCell ref="A354:C354"/>
    <mergeCell ref="J354:K354"/>
    <mergeCell ref="A355:Q356"/>
    <mergeCell ref="A357:C358"/>
    <mergeCell ref="D357:D358"/>
    <mergeCell ref="E357:E358"/>
    <mergeCell ref="F357:F358"/>
    <mergeCell ref="G357:G358"/>
    <mergeCell ref="H357:H358"/>
    <mergeCell ref="J360:K360"/>
    <mergeCell ref="L360:M360"/>
    <mergeCell ref="N360:O360"/>
    <mergeCell ref="P360:Q360"/>
    <mergeCell ref="J361:K361"/>
    <mergeCell ref="L361:M361"/>
    <mergeCell ref="N361:O361"/>
    <mergeCell ref="P361:Q361"/>
    <mergeCell ref="I357:I358"/>
    <mergeCell ref="J357:K358"/>
    <mergeCell ref="L357:M358"/>
    <mergeCell ref="N357:O358"/>
    <mergeCell ref="P357:Q358"/>
    <mergeCell ref="A359:O359"/>
    <mergeCell ref="P359:Q359"/>
    <mergeCell ref="J362:K362"/>
    <mergeCell ref="L362:M362"/>
    <mergeCell ref="N362:O362"/>
    <mergeCell ref="P362:Q362"/>
    <mergeCell ref="A363:C363"/>
    <mergeCell ref="J363:K363"/>
    <mergeCell ref="L363:M363"/>
    <mergeCell ref="N363:O363"/>
    <mergeCell ref="P363:Q363"/>
    <mergeCell ref="A370:I370"/>
    <mergeCell ref="J370:K370"/>
    <mergeCell ref="A371:I371"/>
    <mergeCell ref="J371:N371"/>
    <mergeCell ref="O371:Q371"/>
    <mergeCell ref="A372:Q373"/>
    <mergeCell ref="J364:K365"/>
    <mergeCell ref="L364:Q370"/>
    <mergeCell ref="A366:C366"/>
    <mergeCell ref="J366:K366"/>
    <mergeCell ref="A367:C367"/>
    <mergeCell ref="J367:K367"/>
    <mergeCell ref="A368:C368"/>
    <mergeCell ref="J368:K368"/>
    <mergeCell ref="A369:C369"/>
    <mergeCell ref="J369:K369"/>
    <mergeCell ref="A364:C365"/>
    <mergeCell ref="D364:D365"/>
    <mergeCell ref="E364:E365"/>
    <mergeCell ref="F364:F365"/>
    <mergeCell ref="G364:G365"/>
    <mergeCell ref="H364:I369"/>
    <mergeCell ref="A374:F374"/>
    <mergeCell ref="A375:C375"/>
    <mergeCell ref="J375:K375"/>
    <mergeCell ref="A376:Q377"/>
    <mergeCell ref="A378:C379"/>
    <mergeCell ref="D378:D379"/>
    <mergeCell ref="E378:E379"/>
    <mergeCell ref="F378:F379"/>
    <mergeCell ref="G378:G379"/>
    <mergeCell ref="H378:H379"/>
    <mergeCell ref="J381:K381"/>
    <mergeCell ref="L381:M381"/>
    <mergeCell ref="N381:O381"/>
    <mergeCell ref="P381:Q381"/>
    <mergeCell ref="J382:K382"/>
    <mergeCell ref="L382:M382"/>
    <mergeCell ref="N382:O382"/>
    <mergeCell ref="P382:Q382"/>
    <mergeCell ref="I378:I379"/>
    <mergeCell ref="J378:K379"/>
    <mergeCell ref="L378:M379"/>
    <mergeCell ref="N378:O379"/>
    <mergeCell ref="P378:Q379"/>
    <mergeCell ref="A380:O380"/>
    <mergeCell ref="P380:Q380"/>
    <mergeCell ref="J383:K383"/>
    <mergeCell ref="L383:M383"/>
    <mergeCell ref="N383:O383"/>
    <mergeCell ref="P383:Q383"/>
    <mergeCell ref="A384:C384"/>
    <mergeCell ref="J384:K384"/>
    <mergeCell ref="L384:M384"/>
    <mergeCell ref="N384:O384"/>
    <mergeCell ref="P384:Q384"/>
    <mergeCell ref="A391:I391"/>
    <mergeCell ref="J391:K391"/>
    <mergeCell ref="A392:I392"/>
    <mergeCell ref="J392:N392"/>
    <mergeCell ref="O392:Q392"/>
    <mergeCell ref="A393:Q394"/>
    <mergeCell ref="J385:K386"/>
    <mergeCell ref="L385:Q391"/>
    <mergeCell ref="A387:C387"/>
    <mergeCell ref="J387:K387"/>
    <mergeCell ref="A388:C388"/>
    <mergeCell ref="J388:K388"/>
    <mergeCell ref="A389:C389"/>
    <mergeCell ref="J389:K389"/>
    <mergeCell ref="A390:C390"/>
    <mergeCell ref="J390:K390"/>
    <mergeCell ref="A385:C386"/>
    <mergeCell ref="D385:D386"/>
    <mergeCell ref="E385:E386"/>
    <mergeCell ref="F385:F386"/>
    <mergeCell ref="G385:G386"/>
    <mergeCell ref="H385:I390"/>
    <mergeCell ref="C403:G403"/>
    <mergeCell ref="C404:G404"/>
    <mergeCell ref="C405:G405"/>
    <mergeCell ref="C406:G406"/>
    <mergeCell ref="C407:G407"/>
    <mergeCell ref="C408:G408"/>
    <mergeCell ref="A396:Q397"/>
    <mergeCell ref="A399:C399"/>
    <mergeCell ref="C400:G400"/>
    <mergeCell ref="J400:L400"/>
    <mergeCell ref="C401:G401"/>
    <mergeCell ref="C402:G402"/>
    <mergeCell ref="A413:G413"/>
    <mergeCell ref="H413:I413"/>
    <mergeCell ref="A416:F416"/>
    <mergeCell ref="A417:C417"/>
    <mergeCell ref="J417:K417"/>
    <mergeCell ref="A418:Q420"/>
    <mergeCell ref="C409:G409"/>
    <mergeCell ref="A410:E410"/>
    <mergeCell ref="H410:I410"/>
    <mergeCell ref="A411:G411"/>
    <mergeCell ref="H411:I411"/>
    <mergeCell ref="A412:G412"/>
    <mergeCell ref="H412:I412"/>
    <mergeCell ref="J424:K424"/>
    <mergeCell ref="L424:M424"/>
    <mergeCell ref="N424:O424"/>
    <mergeCell ref="P424:Q424"/>
    <mergeCell ref="J425:K425"/>
    <mergeCell ref="L425:M425"/>
    <mergeCell ref="N425:O425"/>
    <mergeCell ref="P425:Q425"/>
    <mergeCell ref="I421:I422"/>
    <mergeCell ref="J421:K422"/>
    <mergeCell ref="L421:M422"/>
    <mergeCell ref="N421:O422"/>
    <mergeCell ref="P421:Q422"/>
    <mergeCell ref="A423:O423"/>
    <mergeCell ref="P423:Q423"/>
    <mergeCell ref="A421:C422"/>
    <mergeCell ref="D421:D422"/>
    <mergeCell ref="E421:E422"/>
    <mergeCell ref="F421:F422"/>
    <mergeCell ref="G421:G422"/>
    <mergeCell ref="H421:H422"/>
    <mergeCell ref="J426:K426"/>
    <mergeCell ref="L426:M426"/>
    <mergeCell ref="N426:O426"/>
    <mergeCell ref="P426:Q426"/>
    <mergeCell ref="A427:C427"/>
    <mergeCell ref="J427:K427"/>
    <mergeCell ref="L427:M427"/>
    <mergeCell ref="N427:O427"/>
    <mergeCell ref="P427:Q427"/>
    <mergeCell ref="A434:I434"/>
    <mergeCell ref="J434:K434"/>
    <mergeCell ref="A435:I435"/>
    <mergeCell ref="J435:N435"/>
    <mergeCell ref="O435:Q435"/>
    <mergeCell ref="A436:Q437"/>
    <mergeCell ref="J428:K429"/>
    <mergeCell ref="L428:Q434"/>
    <mergeCell ref="A430:C430"/>
    <mergeCell ref="J430:K430"/>
    <mergeCell ref="A431:C431"/>
    <mergeCell ref="J431:K431"/>
    <mergeCell ref="A432:C432"/>
    <mergeCell ref="J432:K432"/>
    <mergeCell ref="A433:C433"/>
    <mergeCell ref="J433:K433"/>
    <mergeCell ref="A428:C429"/>
    <mergeCell ref="D428:D429"/>
    <mergeCell ref="E428:E429"/>
    <mergeCell ref="F428:F429"/>
    <mergeCell ref="G428:G429"/>
    <mergeCell ref="H428:I433"/>
    <mergeCell ref="A438:F438"/>
    <mergeCell ref="A439:C439"/>
    <mergeCell ref="J439:K439"/>
    <mergeCell ref="A440:Q441"/>
    <mergeCell ref="A442:C443"/>
    <mergeCell ref="D442:D443"/>
    <mergeCell ref="E442:E443"/>
    <mergeCell ref="F442:F443"/>
    <mergeCell ref="G442:G443"/>
    <mergeCell ref="H442:H443"/>
    <mergeCell ref="J445:K445"/>
    <mergeCell ref="L445:M445"/>
    <mergeCell ref="N445:O445"/>
    <mergeCell ref="P445:Q445"/>
    <mergeCell ref="J446:K446"/>
    <mergeCell ref="L446:M446"/>
    <mergeCell ref="N446:O446"/>
    <mergeCell ref="P446:Q446"/>
    <mergeCell ref="I442:I443"/>
    <mergeCell ref="J442:K443"/>
    <mergeCell ref="L442:M443"/>
    <mergeCell ref="N442:O443"/>
    <mergeCell ref="P442:Q443"/>
    <mergeCell ref="A444:O444"/>
    <mergeCell ref="P444:Q444"/>
    <mergeCell ref="J447:K447"/>
    <mergeCell ref="L447:M447"/>
    <mergeCell ref="N447:O447"/>
    <mergeCell ref="P447:Q447"/>
    <mergeCell ref="A448:C448"/>
    <mergeCell ref="J448:K448"/>
    <mergeCell ref="L448:M448"/>
    <mergeCell ref="N448:O448"/>
    <mergeCell ref="P448:Q448"/>
    <mergeCell ref="A455:I455"/>
    <mergeCell ref="J455:K455"/>
    <mergeCell ref="A456:I456"/>
    <mergeCell ref="J456:N456"/>
    <mergeCell ref="O456:Q456"/>
    <mergeCell ref="A457:Q458"/>
    <mergeCell ref="J449:K450"/>
    <mergeCell ref="L449:Q455"/>
    <mergeCell ref="A451:C451"/>
    <mergeCell ref="J451:K451"/>
    <mergeCell ref="A452:C452"/>
    <mergeCell ref="J452:K452"/>
    <mergeCell ref="A453:C453"/>
    <mergeCell ref="J453:K453"/>
    <mergeCell ref="A454:C454"/>
    <mergeCell ref="J454:K454"/>
    <mergeCell ref="A449:C450"/>
    <mergeCell ref="D449:D450"/>
    <mergeCell ref="E449:E450"/>
    <mergeCell ref="F449:F450"/>
    <mergeCell ref="G449:G450"/>
    <mergeCell ref="H449:I454"/>
    <mergeCell ref="A461:F461"/>
    <mergeCell ref="A462:C462"/>
    <mergeCell ref="J462:K462"/>
    <mergeCell ref="A463:Q464"/>
    <mergeCell ref="A465:C466"/>
    <mergeCell ref="D465:D466"/>
    <mergeCell ref="E465:E466"/>
    <mergeCell ref="F465:F466"/>
    <mergeCell ref="G465:G466"/>
    <mergeCell ref="H465:H466"/>
    <mergeCell ref="J468:K468"/>
    <mergeCell ref="L468:M468"/>
    <mergeCell ref="N468:O468"/>
    <mergeCell ref="P468:Q468"/>
    <mergeCell ref="J469:K469"/>
    <mergeCell ref="L469:M469"/>
    <mergeCell ref="N469:O469"/>
    <mergeCell ref="P469:Q469"/>
    <mergeCell ref="I465:I466"/>
    <mergeCell ref="J465:K466"/>
    <mergeCell ref="L465:M466"/>
    <mergeCell ref="N465:O466"/>
    <mergeCell ref="P465:Q466"/>
    <mergeCell ref="A467:O467"/>
    <mergeCell ref="P467:Q467"/>
    <mergeCell ref="J470:K470"/>
    <mergeCell ref="L470:M470"/>
    <mergeCell ref="N470:O470"/>
    <mergeCell ref="P470:Q470"/>
    <mergeCell ref="A471:C471"/>
    <mergeCell ref="J471:K471"/>
    <mergeCell ref="L471:M471"/>
    <mergeCell ref="N471:O471"/>
    <mergeCell ref="P471:Q471"/>
    <mergeCell ref="A478:I478"/>
    <mergeCell ref="J478:K478"/>
    <mergeCell ref="A479:I479"/>
    <mergeCell ref="J479:N479"/>
    <mergeCell ref="O479:Q479"/>
    <mergeCell ref="A480:Q481"/>
    <mergeCell ref="J472:K473"/>
    <mergeCell ref="L472:Q478"/>
    <mergeCell ref="A474:C474"/>
    <mergeCell ref="J474:K474"/>
    <mergeCell ref="A475:C475"/>
    <mergeCell ref="J475:K475"/>
    <mergeCell ref="A476:C476"/>
    <mergeCell ref="J476:K476"/>
    <mergeCell ref="A477:C477"/>
    <mergeCell ref="J477:K477"/>
    <mergeCell ref="A472:C473"/>
    <mergeCell ref="D472:D473"/>
    <mergeCell ref="E472:E473"/>
    <mergeCell ref="F472:F473"/>
    <mergeCell ref="G472:G473"/>
    <mergeCell ref="H472:I477"/>
    <mergeCell ref="A484:F484"/>
    <mergeCell ref="A485:C485"/>
    <mergeCell ref="J485:K485"/>
    <mergeCell ref="A486:Q487"/>
    <mergeCell ref="A488:C489"/>
    <mergeCell ref="D488:D489"/>
    <mergeCell ref="E488:E489"/>
    <mergeCell ref="F488:F489"/>
    <mergeCell ref="G488:G489"/>
    <mergeCell ref="H488:H489"/>
    <mergeCell ref="J491:K491"/>
    <mergeCell ref="L491:M491"/>
    <mergeCell ref="N491:O491"/>
    <mergeCell ref="P491:Q491"/>
    <mergeCell ref="J492:K492"/>
    <mergeCell ref="L492:M492"/>
    <mergeCell ref="N492:O492"/>
    <mergeCell ref="P492:Q492"/>
    <mergeCell ref="I488:I489"/>
    <mergeCell ref="J488:K489"/>
    <mergeCell ref="L488:M489"/>
    <mergeCell ref="N488:O489"/>
    <mergeCell ref="P488:Q489"/>
    <mergeCell ref="A490:O490"/>
    <mergeCell ref="P490:Q490"/>
    <mergeCell ref="J493:K493"/>
    <mergeCell ref="L493:M493"/>
    <mergeCell ref="N493:O493"/>
    <mergeCell ref="P493:Q493"/>
    <mergeCell ref="A494:C494"/>
    <mergeCell ref="J494:K494"/>
    <mergeCell ref="L494:M494"/>
    <mergeCell ref="N494:O494"/>
    <mergeCell ref="P494:Q494"/>
    <mergeCell ref="A501:I501"/>
    <mergeCell ref="J501:K501"/>
    <mergeCell ref="A502:I502"/>
    <mergeCell ref="J502:N502"/>
    <mergeCell ref="O502:Q502"/>
    <mergeCell ref="A503:Q504"/>
    <mergeCell ref="J495:K496"/>
    <mergeCell ref="L495:Q501"/>
    <mergeCell ref="A497:C497"/>
    <mergeCell ref="J497:K497"/>
    <mergeCell ref="A498:C498"/>
    <mergeCell ref="J498:K498"/>
    <mergeCell ref="A499:C499"/>
    <mergeCell ref="J499:K499"/>
    <mergeCell ref="A500:C500"/>
    <mergeCell ref="J500:K500"/>
    <mergeCell ref="A495:C496"/>
    <mergeCell ref="D495:D496"/>
    <mergeCell ref="E495:E496"/>
    <mergeCell ref="F495:F496"/>
    <mergeCell ref="G495:G496"/>
    <mergeCell ref="H495:I500"/>
    <mergeCell ref="A505:F505"/>
    <mergeCell ref="A506:C506"/>
    <mergeCell ref="J506:K506"/>
    <mergeCell ref="A507:Q509"/>
    <mergeCell ref="A510:C511"/>
    <mergeCell ref="D510:D511"/>
    <mergeCell ref="E510:E511"/>
    <mergeCell ref="F510:F511"/>
    <mergeCell ref="G510:G511"/>
    <mergeCell ref="H510:H511"/>
    <mergeCell ref="J513:K513"/>
    <mergeCell ref="L513:M513"/>
    <mergeCell ref="N513:O513"/>
    <mergeCell ref="P513:Q513"/>
    <mergeCell ref="J514:K514"/>
    <mergeCell ref="L514:M514"/>
    <mergeCell ref="N514:O514"/>
    <mergeCell ref="P514:Q514"/>
    <mergeCell ref="I510:I511"/>
    <mergeCell ref="J510:K511"/>
    <mergeCell ref="L510:M511"/>
    <mergeCell ref="N510:O511"/>
    <mergeCell ref="P510:Q511"/>
    <mergeCell ref="A512:O512"/>
    <mergeCell ref="P512:Q512"/>
    <mergeCell ref="J515:K515"/>
    <mergeCell ref="L515:M515"/>
    <mergeCell ref="N515:O515"/>
    <mergeCell ref="P515:Q515"/>
    <mergeCell ref="A516:C516"/>
    <mergeCell ref="J516:K516"/>
    <mergeCell ref="L516:M516"/>
    <mergeCell ref="N516:O516"/>
    <mergeCell ref="P516:Q516"/>
    <mergeCell ref="A523:I523"/>
    <mergeCell ref="J523:K523"/>
    <mergeCell ref="A524:I524"/>
    <mergeCell ref="J524:N524"/>
    <mergeCell ref="O524:Q524"/>
    <mergeCell ref="A525:Q527"/>
    <mergeCell ref="J517:K518"/>
    <mergeCell ref="L517:Q523"/>
    <mergeCell ref="A519:C519"/>
    <mergeCell ref="J519:K519"/>
    <mergeCell ref="A520:C520"/>
    <mergeCell ref="J520:K520"/>
    <mergeCell ref="A521:C521"/>
    <mergeCell ref="J521:K521"/>
    <mergeCell ref="A522:C522"/>
    <mergeCell ref="J522:K522"/>
    <mergeCell ref="A517:C518"/>
    <mergeCell ref="D517:D518"/>
    <mergeCell ref="E517:E518"/>
    <mergeCell ref="F517:F518"/>
    <mergeCell ref="G517:G518"/>
    <mergeCell ref="H517:I522"/>
    <mergeCell ref="B539:P539"/>
    <mergeCell ref="A541:Q545"/>
    <mergeCell ref="A547:Q552"/>
    <mergeCell ref="B533:F533"/>
    <mergeCell ref="G533:H533"/>
    <mergeCell ref="B535:F535"/>
    <mergeCell ref="G535:H535"/>
    <mergeCell ref="J535:K535"/>
    <mergeCell ref="B537:E537"/>
    <mergeCell ref="G537:J537"/>
  </mergeCells>
  <phoneticPr fontId="2"/>
  <pageMargins left="0.73" right="0.39370078740157483" top="0.43307086614173229" bottom="0.43307086614173229" header="0.31496062992125984" footer="0.31496062992125984"/>
  <pageSetup paperSize="9" scale="98" orientation="portrait" r:id="rId1"/>
  <rowBreaks count="2" manualBreakCount="2">
    <brk id="85" max="16" man="1"/>
    <brk id="178" max="16" man="1"/>
  </rowBreaks>
  <drawing r:id="rId2"/>
  <legacyDrawing r:id="rId3"/>
  <oleObjects>
    <oleObject progId="Word.Document.12" shapeId="8193"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同時使用水量比水理計算書</vt:lpstr>
      <vt:lpstr>同時使用水量比計算サンプル</vt:lpstr>
      <vt:lpstr>同時使用水量比計算サンプル!Print_Area</vt:lpstr>
      <vt:lpstr>同時使用水量比水理計算書!Print_Area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t12068</dc:creator>
  <cp:lastModifiedBy>t12068</cp:lastModifiedBy>
  <cp:lastPrinted>2014-11-28T01:28:45Z</cp:lastPrinted>
  <dcterms:created xsi:type="dcterms:W3CDTF">2014-06-05T04:08:57Z</dcterms:created>
  <dcterms:modified xsi:type="dcterms:W3CDTF">2015-02-09T01:15:43Z</dcterms:modified>
</cp:coreProperties>
</file>